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DD1082E2-7A14-4037-88E9-0079B8C18E3A}" xr6:coauthVersionLast="46" xr6:coauthVersionMax="46" xr10:uidLastSave="{00000000-0000-0000-0000-000000000000}"/>
  <bookViews>
    <workbookView xWindow="1950" yWindow="780" windowWidth="26235" windowHeight="14415" xr2:uid="{00000000-000D-0000-FFFF-FFFF00000000}"/>
  </bookViews>
  <sheets>
    <sheet name="テンプレート" sheetId="3" r:id="rId1"/>
    <sheet name="コピー" sheetId="4" r:id="rId2"/>
    <sheet name="20210205" sheetId="8" r:id="rId3"/>
    <sheet name="20201106" sheetId="7" r:id="rId4"/>
    <sheet name="20200804" sheetId="6" r:id="rId5"/>
    <sheet name="20200507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8" l="1"/>
  <c r="J32" i="8"/>
  <c r="H32" i="8"/>
  <c r="F32" i="8"/>
  <c r="I32" i="8" s="1"/>
  <c r="E32" i="8"/>
  <c r="D32" i="8"/>
  <c r="C32" i="8"/>
  <c r="L31" i="8"/>
  <c r="J31" i="8"/>
  <c r="K31" i="8" s="1"/>
  <c r="H31" i="8"/>
  <c r="F31" i="8"/>
  <c r="G31" i="8" s="1"/>
  <c r="E31" i="8"/>
  <c r="D31" i="8"/>
  <c r="C31" i="8"/>
  <c r="L30" i="8"/>
  <c r="J30" i="8"/>
  <c r="K30" i="8" s="1"/>
  <c r="H30" i="8"/>
  <c r="F30" i="8"/>
  <c r="G30" i="8" s="1"/>
  <c r="E30" i="8"/>
  <c r="D30" i="8"/>
  <c r="C30" i="8"/>
  <c r="L29" i="8"/>
  <c r="L15" i="8" s="1"/>
  <c r="N15" i="8" s="1"/>
  <c r="J29" i="8"/>
  <c r="J15" i="8" s="1"/>
  <c r="H29" i="8"/>
  <c r="F29" i="8"/>
  <c r="G29" i="8" s="1"/>
  <c r="E29" i="8"/>
  <c r="D29" i="8"/>
  <c r="C29" i="8"/>
  <c r="I18" i="8"/>
  <c r="I19" i="8" s="1"/>
  <c r="I20" i="8" s="1"/>
  <c r="I21" i="8" s="1"/>
  <c r="I22" i="8" s="1"/>
  <c r="I23" i="8" s="1"/>
  <c r="I24" i="8" s="1"/>
  <c r="N17" i="8"/>
  <c r="N18" i="8" s="1"/>
  <c r="N19" i="8" s="1"/>
  <c r="N20" i="8" s="1"/>
  <c r="N21" i="8" s="1"/>
  <c r="N22" i="8" s="1"/>
  <c r="N23" i="8" s="1"/>
  <c r="N24" i="8" s="1"/>
  <c r="E5" i="8" s="1"/>
  <c r="K17" i="8"/>
  <c r="K18" i="8" s="1"/>
  <c r="K19" i="8" s="1"/>
  <c r="K20" i="8" s="1"/>
  <c r="K21" i="8" s="1"/>
  <c r="K22" i="8" s="1"/>
  <c r="K23" i="8" s="1"/>
  <c r="K24" i="8" s="1"/>
  <c r="E4" i="8" s="1"/>
  <c r="I17" i="8"/>
  <c r="G17" i="8"/>
  <c r="G18" i="8" s="1"/>
  <c r="G19" i="8" s="1"/>
  <c r="G20" i="8" s="1"/>
  <c r="G21" i="8" s="1"/>
  <c r="G22" i="8" s="1"/>
  <c r="G23" i="8" s="1"/>
  <c r="G24" i="8" s="1"/>
  <c r="E3" i="8" s="1"/>
  <c r="P15" i="8"/>
  <c r="T14" i="8"/>
  <c r="P14" i="8"/>
  <c r="Q14" i="8" s="1"/>
  <c r="M14" i="8"/>
  <c r="O14" i="8" s="1"/>
  <c r="L14" i="8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J14" i="8"/>
  <c r="H14" i="8"/>
  <c r="H2" i="8" s="1"/>
  <c r="F14" i="8"/>
  <c r="E14" i="8"/>
  <c r="T13" i="8"/>
  <c r="P13" i="8"/>
  <c r="Q13" i="8" s="1"/>
  <c r="M13" i="8"/>
  <c r="O13" i="8" s="1"/>
  <c r="L13" i="8"/>
  <c r="N13" i="8" s="1"/>
  <c r="J13" i="8"/>
  <c r="I27" i="8" s="1"/>
  <c r="H13" i="8"/>
  <c r="F13" i="8"/>
  <c r="F27" i="8" s="1"/>
  <c r="E13" i="8"/>
  <c r="T12" i="8"/>
  <c r="P12" i="8"/>
  <c r="Q12" i="8" s="1"/>
  <c r="M12" i="8"/>
  <c r="O12" i="8" s="1"/>
  <c r="L12" i="8"/>
  <c r="N12" i="8" s="1"/>
  <c r="J12" i="8"/>
  <c r="H12" i="8"/>
  <c r="F12" i="8"/>
  <c r="E12" i="8"/>
  <c r="T11" i="8"/>
  <c r="P11" i="8"/>
  <c r="Q11" i="8" s="1"/>
  <c r="M11" i="8"/>
  <c r="O11" i="8" s="1"/>
  <c r="L11" i="8"/>
  <c r="N11" i="8" s="1"/>
  <c r="J11" i="8"/>
  <c r="H11" i="8"/>
  <c r="F11" i="8"/>
  <c r="E11" i="8"/>
  <c r="M10" i="8"/>
  <c r="L10" i="8"/>
  <c r="J10" i="8"/>
  <c r="H10" i="8"/>
  <c r="F10" i="8"/>
  <c r="E10" i="8"/>
  <c r="M9" i="8"/>
  <c r="L9" i="8"/>
  <c r="J9" i="8"/>
  <c r="H9" i="8"/>
  <c r="F9" i="8"/>
  <c r="E9" i="8"/>
  <c r="U2" i="8"/>
  <c r="T2" i="8"/>
  <c r="S2" i="8"/>
  <c r="R2" i="8"/>
  <c r="M2" i="8"/>
  <c r="J2" i="8"/>
  <c r="E2" i="8"/>
  <c r="L30" i="3"/>
  <c r="L31" i="3"/>
  <c r="L32" i="3"/>
  <c r="L29" i="3"/>
  <c r="L15" i="3" s="1"/>
  <c r="N15" i="3" s="1"/>
  <c r="C30" i="3"/>
  <c r="D30" i="3"/>
  <c r="E30" i="3"/>
  <c r="F30" i="3"/>
  <c r="G30" i="3" s="1"/>
  <c r="H30" i="3"/>
  <c r="J30" i="3"/>
  <c r="C31" i="3"/>
  <c r="D31" i="3"/>
  <c r="E31" i="3"/>
  <c r="F31" i="3"/>
  <c r="H31" i="3"/>
  <c r="J31" i="3"/>
  <c r="C32" i="3"/>
  <c r="D32" i="3"/>
  <c r="E32" i="3"/>
  <c r="F32" i="3"/>
  <c r="G32" i="3" s="1"/>
  <c r="H32" i="3"/>
  <c r="J32" i="3"/>
  <c r="C29" i="3"/>
  <c r="D29" i="3"/>
  <c r="E29" i="3"/>
  <c r="F29" i="3"/>
  <c r="F15" i="3" s="1"/>
  <c r="H29" i="3"/>
  <c r="I29" i="3" s="1"/>
  <c r="J29" i="3"/>
  <c r="K29" i="3" s="1"/>
  <c r="J15" i="3" l="1"/>
  <c r="K15" i="3" s="1"/>
  <c r="G10" i="8"/>
  <c r="G11" i="8"/>
  <c r="I9" i="8"/>
  <c r="I29" i="8"/>
  <c r="K9" i="8"/>
  <c r="K10" i="8"/>
  <c r="F15" i="8"/>
  <c r="F16" i="8" s="1"/>
  <c r="F17" i="8" s="1"/>
  <c r="K31" i="3"/>
  <c r="L2" i="8"/>
  <c r="N2" i="8" s="1"/>
  <c r="H27" i="8"/>
  <c r="C10" i="8"/>
  <c r="H15" i="8"/>
  <c r="G32" i="8"/>
  <c r="P2" i="8"/>
  <c r="K11" i="8"/>
  <c r="N14" i="8"/>
  <c r="K32" i="8"/>
  <c r="I11" i="8"/>
  <c r="I13" i="8"/>
  <c r="G14" i="8"/>
  <c r="G2" i="8" s="1"/>
  <c r="F2" i="8"/>
  <c r="C11" i="8"/>
  <c r="G12" i="8"/>
  <c r="I10" i="8"/>
  <c r="I12" i="8"/>
  <c r="K14" i="8"/>
  <c r="K2" i="8" s="1"/>
  <c r="G27" i="8"/>
  <c r="I31" i="8"/>
  <c r="I31" i="3"/>
  <c r="G31" i="3"/>
  <c r="H15" i="3"/>
  <c r="I15" i="3" s="1"/>
  <c r="Q2" i="8"/>
  <c r="O8" i="8"/>
  <c r="N8" i="8"/>
  <c r="C12" i="8"/>
  <c r="K12" i="8"/>
  <c r="G13" i="8"/>
  <c r="I14" i="8"/>
  <c r="I2" i="8" s="1"/>
  <c r="K29" i="8"/>
  <c r="C13" i="8"/>
  <c r="J27" i="8"/>
  <c r="I30" i="8"/>
  <c r="O2" i="8"/>
  <c r="C9" i="8"/>
  <c r="K13" i="8"/>
  <c r="K27" i="8"/>
  <c r="K32" i="3"/>
  <c r="K30" i="3"/>
  <c r="G29" i="3"/>
  <c r="I32" i="3"/>
  <c r="I30" i="3"/>
  <c r="G15" i="8" l="1"/>
  <c r="J16" i="8"/>
  <c r="L16" i="8" s="1"/>
  <c r="B16" i="8" s="1"/>
  <c r="G8" i="8"/>
  <c r="I15" i="8"/>
  <c r="K15" i="8"/>
  <c r="I8" i="8"/>
  <c r="H16" i="8"/>
  <c r="K8" i="8"/>
  <c r="F18" i="8"/>
  <c r="J17" i="8"/>
  <c r="L17" i="8" s="1"/>
  <c r="B17" i="8" s="1"/>
  <c r="H17" i="8"/>
  <c r="J32" i="7"/>
  <c r="H32" i="7"/>
  <c r="F32" i="7"/>
  <c r="E32" i="7"/>
  <c r="D32" i="7"/>
  <c r="C32" i="7"/>
  <c r="J31" i="7"/>
  <c r="H31" i="7"/>
  <c r="F31" i="7"/>
  <c r="I31" i="7" s="1"/>
  <c r="E31" i="7"/>
  <c r="D31" i="7"/>
  <c r="C31" i="7"/>
  <c r="L30" i="7"/>
  <c r="J30" i="7"/>
  <c r="H30" i="7"/>
  <c r="F30" i="7"/>
  <c r="E30" i="7"/>
  <c r="D30" i="7"/>
  <c r="C30" i="7"/>
  <c r="L29" i="7"/>
  <c r="J29" i="7"/>
  <c r="H29" i="7"/>
  <c r="F29" i="7"/>
  <c r="G30" i="7" s="1"/>
  <c r="E29" i="7"/>
  <c r="D29" i="7"/>
  <c r="N17" i="7"/>
  <c r="N18" i="7" s="1"/>
  <c r="N19" i="7" s="1"/>
  <c r="N20" i="7" s="1"/>
  <c r="N21" i="7" s="1"/>
  <c r="N22" i="7" s="1"/>
  <c r="N23" i="7" s="1"/>
  <c r="N24" i="7" s="1"/>
  <c r="E5" i="7" s="1"/>
  <c r="K17" i="7"/>
  <c r="K18" i="7" s="1"/>
  <c r="K19" i="7" s="1"/>
  <c r="K20" i="7" s="1"/>
  <c r="K21" i="7" s="1"/>
  <c r="K22" i="7" s="1"/>
  <c r="K23" i="7" s="1"/>
  <c r="K24" i="7" s="1"/>
  <c r="E4" i="7" s="1"/>
  <c r="N16" i="7"/>
  <c r="K16" i="7"/>
  <c r="I16" i="7"/>
  <c r="I17" i="7" s="1"/>
  <c r="I18" i="7" s="1"/>
  <c r="I19" i="7" s="1"/>
  <c r="I20" i="7" s="1"/>
  <c r="I21" i="7" s="1"/>
  <c r="I22" i="7" s="1"/>
  <c r="I23" i="7" s="1"/>
  <c r="I24" i="7" s="1"/>
  <c r="G16" i="7"/>
  <c r="G17" i="7" s="1"/>
  <c r="G18" i="7" s="1"/>
  <c r="G19" i="7" s="1"/>
  <c r="G20" i="7" s="1"/>
  <c r="G21" i="7" s="1"/>
  <c r="G22" i="7" s="1"/>
  <c r="G23" i="7" s="1"/>
  <c r="G24" i="7" s="1"/>
  <c r="E3" i="7" s="1"/>
  <c r="P15" i="7"/>
  <c r="T14" i="7"/>
  <c r="T2" i="7" s="1"/>
  <c r="P14" i="7"/>
  <c r="Q14" i="7" s="1"/>
  <c r="M14" i="7"/>
  <c r="L14" i="7"/>
  <c r="J14" i="7"/>
  <c r="H14" i="7"/>
  <c r="F14" i="7"/>
  <c r="E14" i="7"/>
  <c r="E2" i="7" s="1"/>
  <c r="T13" i="7"/>
  <c r="P13" i="7"/>
  <c r="Q13" i="7" s="1"/>
  <c r="M13" i="7"/>
  <c r="O13" i="7" s="1"/>
  <c r="L13" i="7"/>
  <c r="N13" i="7" s="1"/>
  <c r="J13" i="7"/>
  <c r="H13" i="7"/>
  <c r="F13" i="7"/>
  <c r="F27" i="7" s="1"/>
  <c r="E13" i="7"/>
  <c r="T12" i="7"/>
  <c r="P12" i="7"/>
  <c r="Q12" i="7" s="1"/>
  <c r="M12" i="7"/>
  <c r="O12" i="7" s="1"/>
  <c r="O8" i="7" s="1"/>
  <c r="L12" i="7"/>
  <c r="N12" i="7" s="1"/>
  <c r="J12" i="7"/>
  <c r="H12" i="7"/>
  <c r="F12" i="7"/>
  <c r="E12" i="7"/>
  <c r="T11" i="7"/>
  <c r="P11" i="7"/>
  <c r="Q11" i="7" s="1"/>
  <c r="M11" i="7"/>
  <c r="O11" i="7" s="1"/>
  <c r="L11" i="7"/>
  <c r="J11" i="7"/>
  <c r="K27" i="7" s="1"/>
  <c r="H11" i="7"/>
  <c r="F11" i="7"/>
  <c r="E11" i="7"/>
  <c r="M10" i="7"/>
  <c r="L10" i="7"/>
  <c r="J10" i="7"/>
  <c r="H10" i="7"/>
  <c r="F10" i="7"/>
  <c r="E10" i="7"/>
  <c r="M9" i="7"/>
  <c r="L9" i="7"/>
  <c r="J9" i="7"/>
  <c r="H9" i="7"/>
  <c r="F9" i="7"/>
  <c r="E9" i="7"/>
  <c r="U2" i="7"/>
  <c r="S2" i="7"/>
  <c r="R2" i="7"/>
  <c r="H2" i="7"/>
  <c r="P15" i="3"/>
  <c r="U2" i="3"/>
  <c r="S2" i="3"/>
  <c r="R2" i="3"/>
  <c r="T14" i="3"/>
  <c r="T2" i="3" s="1"/>
  <c r="E14" i="3"/>
  <c r="E2" i="3" s="1"/>
  <c r="F14" i="3"/>
  <c r="H14" i="3"/>
  <c r="H2" i="3" s="1"/>
  <c r="J14" i="3"/>
  <c r="L14" i="3"/>
  <c r="L2" i="3" s="1"/>
  <c r="M14" i="3"/>
  <c r="M2" i="3" s="1"/>
  <c r="I9" i="7" l="1"/>
  <c r="C12" i="7"/>
  <c r="K10" i="7"/>
  <c r="G14" i="7"/>
  <c r="G2" i="7" s="1"/>
  <c r="I30" i="7"/>
  <c r="K30" i="7"/>
  <c r="I12" i="7"/>
  <c r="K14" i="7"/>
  <c r="K2" i="7" s="1"/>
  <c r="K12" i="7"/>
  <c r="K29" i="7"/>
  <c r="I32" i="7"/>
  <c r="P2" i="7"/>
  <c r="Q2" i="7" s="1"/>
  <c r="G10" i="7"/>
  <c r="G11" i="7"/>
  <c r="K32" i="7"/>
  <c r="I29" i="7"/>
  <c r="J2" i="3"/>
  <c r="C14" i="3"/>
  <c r="O14" i="3"/>
  <c r="F2" i="3"/>
  <c r="G15" i="3"/>
  <c r="J18" i="8"/>
  <c r="L18" i="8" s="1"/>
  <c r="B18" i="8" s="1"/>
  <c r="H18" i="8"/>
  <c r="F19" i="8"/>
  <c r="G13" i="7"/>
  <c r="J2" i="7"/>
  <c r="C9" i="7"/>
  <c r="I13" i="7"/>
  <c r="G31" i="7"/>
  <c r="G32" i="7"/>
  <c r="K9" i="7"/>
  <c r="I14" i="3"/>
  <c r="I2" i="3" s="1"/>
  <c r="K31" i="7"/>
  <c r="G12" i="7"/>
  <c r="J27" i="7"/>
  <c r="C10" i="7"/>
  <c r="N11" i="7"/>
  <c r="N8" i="7" s="1"/>
  <c r="C11" i="7"/>
  <c r="N14" i="7"/>
  <c r="L2" i="7"/>
  <c r="N2" i="7" s="1"/>
  <c r="M2" i="7"/>
  <c r="O2" i="7" s="1"/>
  <c r="O14" i="7"/>
  <c r="I27" i="7"/>
  <c r="C13" i="7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K13" i="7"/>
  <c r="I10" i="7"/>
  <c r="H27" i="7"/>
  <c r="I11" i="7"/>
  <c r="F2" i="7"/>
  <c r="F15" i="7"/>
  <c r="I14" i="7"/>
  <c r="I2" i="7" s="1"/>
  <c r="G27" i="7"/>
  <c r="K11" i="7"/>
  <c r="K14" i="3"/>
  <c r="K2" i="3" s="1"/>
  <c r="G8" i="7" l="1"/>
  <c r="H19" i="8"/>
  <c r="F20" i="8"/>
  <c r="J19" i="8"/>
  <c r="L19" i="8" s="1"/>
  <c r="B19" i="8" s="1"/>
  <c r="K8" i="7"/>
  <c r="J15" i="7"/>
  <c r="L15" i="7" s="1"/>
  <c r="B15" i="7" s="1"/>
  <c r="F16" i="7"/>
  <c r="H15" i="7"/>
  <c r="I8" i="7"/>
  <c r="F21" i="8" l="1"/>
  <c r="J20" i="8"/>
  <c r="L20" i="8" s="1"/>
  <c r="B20" i="8" s="1"/>
  <c r="H20" i="8"/>
  <c r="F17" i="7"/>
  <c r="J16" i="7"/>
  <c r="L16" i="7" s="1"/>
  <c r="B16" i="7" s="1"/>
  <c r="H16" i="7"/>
  <c r="T12" i="3"/>
  <c r="T13" i="3"/>
  <c r="T11" i="3"/>
  <c r="D20" i="8" l="1"/>
  <c r="E7" i="8" s="1"/>
  <c r="E6" i="8"/>
  <c r="F22" i="8"/>
  <c r="H21" i="8"/>
  <c r="J21" i="8"/>
  <c r="L21" i="8" s="1"/>
  <c r="B21" i="8" s="1"/>
  <c r="H17" i="7"/>
  <c r="F18" i="7"/>
  <c r="J17" i="7"/>
  <c r="L17" i="7" s="1"/>
  <c r="B17" i="7" s="1"/>
  <c r="J34" i="6"/>
  <c r="H34" i="6"/>
  <c r="F34" i="6"/>
  <c r="E34" i="6"/>
  <c r="D34" i="6"/>
  <c r="C34" i="6"/>
  <c r="L33" i="6"/>
  <c r="J33" i="6"/>
  <c r="H33" i="6"/>
  <c r="F33" i="6"/>
  <c r="E33" i="6"/>
  <c r="D33" i="6"/>
  <c r="C33" i="6"/>
  <c r="L32" i="6"/>
  <c r="J32" i="6"/>
  <c r="J22" i="6" s="1"/>
  <c r="H32" i="6"/>
  <c r="F32" i="6"/>
  <c r="E32" i="6"/>
  <c r="D32" i="6"/>
  <c r="G25" i="6"/>
  <c r="G26" i="6" s="1"/>
  <c r="G27" i="6" s="1"/>
  <c r="N24" i="6"/>
  <c r="N25" i="6" s="1"/>
  <c r="N26" i="6" s="1"/>
  <c r="N27" i="6" s="1"/>
  <c r="K24" i="6"/>
  <c r="K25" i="6" s="1"/>
  <c r="K26" i="6" s="1"/>
  <c r="K27" i="6" s="1"/>
  <c r="I24" i="6"/>
  <c r="I25" i="6" s="1"/>
  <c r="I26" i="6" s="1"/>
  <c r="I27" i="6" s="1"/>
  <c r="G24" i="6"/>
  <c r="P22" i="6"/>
  <c r="Q22" i="6" s="1"/>
  <c r="P21" i="6"/>
  <c r="P2" i="6" s="1"/>
  <c r="M21" i="6"/>
  <c r="O21" i="6" s="1"/>
  <c r="L21" i="6"/>
  <c r="L2" i="6" s="1"/>
  <c r="J21" i="6"/>
  <c r="J2" i="6" s="1"/>
  <c r="H21" i="6"/>
  <c r="F21" i="6"/>
  <c r="E21" i="6"/>
  <c r="E2" i="6" s="1"/>
  <c r="P20" i="6"/>
  <c r="Q20" i="6" s="1"/>
  <c r="M20" i="6"/>
  <c r="O20" i="6" s="1"/>
  <c r="L20" i="6"/>
  <c r="N20" i="6" s="1"/>
  <c r="J20" i="6"/>
  <c r="J30" i="6" s="1"/>
  <c r="H20" i="6"/>
  <c r="F20" i="6"/>
  <c r="G30" i="6" s="1"/>
  <c r="E20" i="6"/>
  <c r="P19" i="6"/>
  <c r="Q19" i="6" s="1"/>
  <c r="M19" i="6"/>
  <c r="O19" i="6" s="1"/>
  <c r="L19" i="6"/>
  <c r="N19" i="6" s="1"/>
  <c r="J19" i="6"/>
  <c r="K30" i="6" s="1"/>
  <c r="H19" i="6"/>
  <c r="F19" i="6"/>
  <c r="H30" i="6" s="1"/>
  <c r="E19" i="6"/>
  <c r="M18" i="6"/>
  <c r="O18" i="6" s="1"/>
  <c r="L18" i="6"/>
  <c r="N18" i="6" s="1"/>
  <c r="J18" i="6"/>
  <c r="H18" i="6"/>
  <c r="F18" i="6"/>
  <c r="E18" i="6"/>
  <c r="M17" i="6"/>
  <c r="O17" i="6" s="1"/>
  <c r="L17" i="6"/>
  <c r="J17" i="6"/>
  <c r="H17" i="6"/>
  <c r="F17" i="6"/>
  <c r="G17" i="6" s="1"/>
  <c r="E17" i="6"/>
  <c r="E16" i="6"/>
  <c r="S2" i="6"/>
  <c r="R2" i="6"/>
  <c r="H2" i="6"/>
  <c r="F2" i="6"/>
  <c r="K18" i="6" l="1"/>
  <c r="K17" i="6"/>
  <c r="F23" i="8"/>
  <c r="J22" i="8"/>
  <c r="L22" i="8" s="1"/>
  <c r="B22" i="8" s="1"/>
  <c r="H22" i="8"/>
  <c r="H18" i="7"/>
  <c r="F19" i="7"/>
  <c r="J18" i="7"/>
  <c r="L18" i="7" s="1"/>
  <c r="B18" i="7" s="1"/>
  <c r="C20" i="6"/>
  <c r="I2" i="6"/>
  <c r="I32" i="6"/>
  <c r="M2" i="6"/>
  <c r="O2" i="6" s="1"/>
  <c r="I33" i="6"/>
  <c r="G34" i="6"/>
  <c r="I19" i="6"/>
  <c r="F22" i="6"/>
  <c r="K22" i="6" s="1"/>
  <c r="E4" i="6" s="1"/>
  <c r="H22" i="6"/>
  <c r="I22" i="6" s="1"/>
  <c r="K33" i="6"/>
  <c r="I34" i="6"/>
  <c r="C17" i="6"/>
  <c r="K34" i="6"/>
  <c r="G18" i="6"/>
  <c r="C19" i="6"/>
  <c r="I20" i="6"/>
  <c r="C21" i="6"/>
  <c r="C22" i="6" s="1"/>
  <c r="C23" i="6" s="1"/>
  <c r="C24" i="6" s="1"/>
  <c r="C25" i="6" s="1"/>
  <c r="C26" i="6" s="1"/>
  <c r="C27" i="6" s="1"/>
  <c r="I17" i="6"/>
  <c r="I18" i="6"/>
  <c r="G21" i="6"/>
  <c r="I21" i="6"/>
  <c r="F30" i="6"/>
  <c r="K2" i="6"/>
  <c r="G20" i="6"/>
  <c r="N2" i="6"/>
  <c r="Q2" i="6"/>
  <c r="O8" i="6"/>
  <c r="K19" i="6"/>
  <c r="K21" i="6"/>
  <c r="K32" i="6"/>
  <c r="G33" i="6"/>
  <c r="N17" i="6"/>
  <c r="K20" i="6"/>
  <c r="N21" i="6"/>
  <c r="N8" i="6" s="1"/>
  <c r="I30" i="6"/>
  <c r="C18" i="6"/>
  <c r="Q21" i="6"/>
  <c r="G19" i="6"/>
  <c r="F24" i="8" l="1"/>
  <c r="J23" i="8"/>
  <c r="L23" i="8" s="1"/>
  <c r="B23" i="8" s="1"/>
  <c r="H23" i="8"/>
  <c r="F23" i="6"/>
  <c r="J23" i="6" s="1"/>
  <c r="L23" i="6" s="1"/>
  <c r="B23" i="6" s="1"/>
  <c r="F20" i="7"/>
  <c r="J19" i="7"/>
  <c r="L19" i="7" s="1"/>
  <c r="B19" i="7" s="1"/>
  <c r="H19" i="7"/>
  <c r="K8" i="6"/>
  <c r="G22" i="6"/>
  <c r="E3" i="6" s="1"/>
  <c r="I8" i="6"/>
  <c r="G8" i="6"/>
  <c r="L22" i="6"/>
  <c r="N22" i="6" s="1"/>
  <c r="E5" i="6" s="1"/>
  <c r="L33" i="5"/>
  <c r="J33" i="5"/>
  <c r="H33" i="5"/>
  <c r="F33" i="5"/>
  <c r="E33" i="5"/>
  <c r="D33" i="5"/>
  <c r="L32" i="5"/>
  <c r="L22" i="5" s="1"/>
  <c r="N22" i="5" s="1"/>
  <c r="E5" i="5" s="1"/>
  <c r="J32" i="5"/>
  <c r="H32" i="5"/>
  <c r="F32" i="5"/>
  <c r="G33" i="5" s="1"/>
  <c r="E32" i="5"/>
  <c r="D32" i="5"/>
  <c r="N25" i="5"/>
  <c r="N26" i="5" s="1"/>
  <c r="N27" i="5" s="1"/>
  <c r="N24" i="5"/>
  <c r="K24" i="5"/>
  <c r="K25" i="5" s="1"/>
  <c r="K26" i="5" s="1"/>
  <c r="K27" i="5" s="1"/>
  <c r="I24" i="5"/>
  <c r="I25" i="5" s="1"/>
  <c r="I26" i="5" s="1"/>
  <c r="I27" i="5" s="1"/>
  <c r="G24" i="5"/>
  <c r="G25" i="5" s="1"/>
  <c r="G26" i="5" s="1"/>
  <c r="G27" i="5" s="1"/>
  <c r="P22" i="5"/>
  <c r="Q22" i="5" s="1"/>
  <c r="P21" i="5"/>
  <c r="Q21" i="5" s="1"/>
  <c r="M21" i="5"/>
  <c r="O21" i="5" s="1"/>
  <c r="L21" i="5"/>
  <c r="J21" i="5"/>
  <c r="H21" i="5"/>
  <c r="F21" i="5"/>
  <c r="F30" i="5" s="1"/>
  <c r="E21" i="5"/>
  <c r="E2" i="5" s="1"/>
  <c r="P20" i="5"/>
  <c r="Q20" i="5" s="1"/>
  <c r="M20" i="5"/>
  <c r="O20" i="5" s="1"/>
  <c r="L20" i="5"/>
  <c r="N20" i="5" s="1"/>
  <c r="J20" i="5"/>
  <c r="J30" i="5" s="1"/>
  <c r="H20" i="5"/>
  <c r="F20" i="5"/>
  <c r="G30" i="5" s="1"/>
  <c r="E20" i="5"/>
  <c r="P19" i="5"/>
  <c r="Q19" i="5" s="1"/>
  <c r="M19" i="5"/>
  <c r="O19" i="5" s="1"/>
  <c r="L19" i="5"/>
  <c r="J19" i="5"/>
  <c r="H19" i="5"/>
  <c r="F19" i="5"/>
  <c r="E19" i="5"/>
  <c r="M18" i="5"/>
  <c r="O18" i="5" s="1"/>
  <c r="L18" i="5"/>
  <c r="N18" i="5" s="1"/>
  <c r="J18" i="5"/>
  <c r="H18" i="5"/>
  <c r="F18" i="5"/>
  <c r="E18" i="5"/>
  <c r="M17" i="5"/>
  <c r="O17" i="5" s="1"/>
  <c r="L17" i="5"/>
  <c r="N17" i="5" s="1"/>
  <c r="J17" i="5"/>
  <c r="H17" i="5"/>
  <c r="F17" i="5"/>
  <c r="G17" i="5" s="1"/>
  <c r="E17" i="5"/>
  <c r="E16" i="5"/>
  <c r="S2" i="5"/>
  <c r="R2" i="5"/>
  <c r="J2" i="5"/>
  <c r="F24" i="6" l="1"/>
  <c r="J24" i="6" s="1"/>
  <c r="H23" i="6"/>
  <c r="H24" i="8"/>
  <c r="J24" i="8"/>
  <c r="L24" i="8" s="1"/>
  <c r="B24" i="8" s="1"/>
  <c r="D19" i="7"/>
  <c r="E7" i="7" s="1"/>
  <c r="E6" i="7"/>
  <c r="H20" i="7"/>
  <c r="F21" i="7"/>
  <c r="J20" i="7"/>
  <c r="L20" i="7" s="1"/>
  <c r="B20" i="7" s="1"/>
  <c r="P2" i="5"/>
  <c r="Q2" i="5" s="1"/>
  <c r="I32" i="5"/>
  <c r="I33" i="5"/>
  <c r="K33" i="5"/>
  <c r="J22" i="5"/>
  <c r="I21" i="5"/>
  <c r="I20" i="5"/>
  <c r="K21" i="5"/>
  <c r="G18" i="5"/>
  <c r="G20" i="5"/>
  <c r="C20" i="5"/>
  <c r="K32" i="5"/>
  <c r="I17" i="5"/>
  <c r="C18" i="5"/>
  <c r="K18" i="5"/>
  <c r="I19" i="5"/>
  <c r="K17" i="5"/>
  <c r="K19" i="5"/>
  <c r="C19" i="5"/>
  <c r="C17" i="5"/>
  <c r="I18" i="5"/>
  <c r="I30" i="5"/>
  <c r="L24" i="6"/>
  <c r="B24" i="6" s="1"/>
  <c r="H24" i="6"/>
  <c r="F25" i="6"/>
  <c r="J25" i="6" s="1"/>
  <c r="O8" i="5"/>
  <c r="G19" i="5"/>
  <c r="G21" i="5"/>
  <c r="H30" i="5"/>
  <c r="N19" i="5"/>
  <c r="K20" i="5"/>
  <c r="N21" i="5"/>
  <c r="F22" i="5"/>
  <c r="L2" i="5"/>
  <c r="N2" i="5" s="1"/>
  <c r="F2" i="5"/>
  <c r="K2" i="5" s="1"/>
  <c r="M2" i="5"/>
  <c r="O2" i="5" s="1"/>
  <c r="C21" i="5"/>
  <c r="C22" i="5" s="1"/>
  <c r="C23" i="5" s="1"/>
  <c r="C24" i="5" s="1"/>
  <c r="C25" i="5" s="1"/>
  <c r="C26" i="5" s="1"/>
  <c r="C27" i="5" s="1"/>
  <c r="H22" i="5"/>
  <c r="K30" i="5"/>
  <c r="H2" i="5"/>
  <c r="K22" i="5" l="1"/>
  <c r="E4" i="5" s="1"/>
  <c r="I8" i="5"/>
  <c r="F22" i="7"/>
  <c r="J21" i="7"/>
  <c r="L21" i="7" s="1"/>
  <c r="B21" i="7" s="1"/>
  <c r="H21" i="7"/>
  <c r="K8" i="5"/>
  <c r="N8" i="5"/>
  <c r="G8" i="5"/>
  <c r="L25" i="6"/>
  <c r="B25" i="6" s="1"/>
  <c r="F26" i="6"/>
  <c r="J26" i="6" s="1"/>
  <c r="H25" i="6"/>
  <c r="G22" i="5"/>
  <c r="E3" i="5" s="1"/>
  <c r="F23" i="5"/>
  <c r="I2" i="5"/>
  <c r="I22" i="5"/>
  <c r="F23" i="7" l="1"/>
  <c r="J22" i="7"/>
  <c r="L22" i="7" s="1"/>
  <c r="B22" i="7" s="1"/>
  <c r="H22" i="7"/>
  <c r="H26" i="6"/>
  <c r="F27" i="6"/>
  <c r="J27" i="6" s="1"/>
  <c r="L26" i="6"/>
  <c r="B26" i="6" s="1"/>
  <c r="H23" i="5"/>
  <c r="J23" i="5"/>
  <c r="L23" i="5" s="1"/>
  <c r="B23" i="5" s="1"/>
  <c r="F24" i="5"/>
  <c r="H23" i="7" l="1"/>
  <c r="F24" i="7"/>
  <c r="J23" i="7"/>
  <c r="L23" i="7" s="1"/>
  <c r="B23" i="7" s="1"/>
  <c r="L27" i="6"/>
  <c r="B27" i="6" s="1"/>
  <c r="H27" i="6"/>
  <c r="F25" i="5"/>
  <c r="J24" i="5"/>
  <c r="L24" i="5" s="1"/>
  <c r="B24" i="5" s="1"/>
  <c r="H24" i="5"/>
  <c r="J24" i="7" l="1"/>
  <c r="L24" i="7" s="1"/>
  <c r="B24" i="7" s="1"/>
  <c r="H24" i="7"/>
  <c r="E6" i="6"/>
  <c r="D27" i="6"/>
  <c r="E7" i="6" s="1"/>
  <c r="F26" i="5"/>
  <c r="J25" i="5"/>
  <c r="L25" i="5" s="1"/>
  <c r="B25" i="5" s="1"/>
  <c r="H25" i="5"/>
  <c r="F27" i="5" l="1"/>
  <c r="J26" i="5"/>
  <c r="L26" i="5" s="1"/>
  <c r="B26" i="5" s="1"/>
  <c r="H26" i="5"/>
  <c r="H27" i="5" l="1"/>
  <c r="J27" i="5"/>
  <c r="L27" i="5" s="1"/>
  <c r="B27" i="5" s="1"/>
  <c r="E6" i="5" l="1"/>
  <c r="D27" i="5"/>
  <c r="E7" i="5" s="1"/>
  <c r="N17" i="3" l="1"/>
  <c r="N18" i="3" s="1"/>
  <c r="N19" i="3" s="1"/>
  <c r="N20" i="3" s="1"/>
  <c r="N21" i="3" s="1"/>
  <c r="N22" i="3" s="1"/>
  <c r="N23" i="3" s="1"/>
  <c r="N24" i="3" s="1"/>
  <c r="E5" i="3" s="1"/>
  <c r="K17" i="3"/>
  <c r="K18" i="3" s="1"/>
  <c r="K19" i="3" s="1"/>
  <c r="K20" i="3" s="1"/>
  <c r="K21" i="3" s="1"/>
  <c r="K22" i="3" s="1"/>
  <c r="K23" i="3" s="1"/>
  <c r="K24" i="3" s="1"/>
  <c r="E4" i="3" s="1"/>
  <c r="I17" i="3"/>
  <c r="I18" i="3" s="1"/>
  <c r="I19" i="3" s="1"/>
  <c r="I20" i="3" s="1"/>
  <c r="I21" i="3" s="1"/>
  <c r="I22" i="3" s="1"/>
  <c r="I23" i="3" s="1"/>
  <c r="I24" i="3" s="1"/>
  <c r="G17" i="3"/>
  <c r="G18" i="3" s="1"/>
  <c r="G19" i="3" s="1"/>
  <c r="G20" i="3" s="1"/>
  <c r="G21" i="3" s="1"/>
  <c r="G22" i="3" s="1"/>
  <c r="G23" i="3" s="1"/>
  <c r="G24" i="3" s="1"/>
  <c r="E3" i="3" s="1"/>
  <c r="F16" i="3" l="1"/>
  <c r="P11" i="3"/>
  <c r="P12" i="3"/>
  <c r="P13" i="3"/>
  <c r="P14" i="3"/>
  <c r="M9" i="3"/>
  <c r="M10" i="3"/>
  <c r="M11" i="3"/>
  <c r="M12" i="3"/>
  <c r="M13" i="3"/>
  <c r="O2" i="3" s="1"/>
  <c r="L9" i="3"/>
  <c r="L10" i="3"/>
  <c r="L11" i="3"/>
  <c r="L12" i="3"/>
  <c r="L13" i="3"/>
  <c r="J9" i="3"/>
  <c r="J10" i="3"/>
  <c r="J11" i="3"/>
  <c r="J12" i="3"/>
  <c r="J27" i="3" s="1"/>
  <c r="J13" i="3"/>
  <c r="I27" i="3" s="1"/>
  <c r="H9" i="3"/>
  <c r="H10" i="3"/>
  <c r="H11" i="3"/>
  <c r="H12" i="3"/>
  <c r="H13" i="3"/>
  <c r="F9" i="3"/>
  <c r="F10" i="3"/>
  <c r="F11" i="3"/>
  <c r="H27" i="3" s="1"/>
  <c r="F12" i="3"/>
  <c r="G27" i="3" s="1"/>
  <c r="F13" i="3"/>
  <c r="G14" i="3" s="1"/>
  <c r="G2" i="3" s="1"/>
  <c r="E9" i="3"/>
  <c r="E10" i="3"/>
  <c r="E11" i="3"/>
  <c r="E12" i="3"/>
  <c r="E13" i="3"/>
  <c r="P2" i="3" l="1"/>
  <c r="Q14" i="3"/>
  <c r="C9" i="3"/>
  <c r="F17" i="3"/>
  <c r="J16" i="3"/>
  <c r="F27" i="3"/>
  <c r="C11" i="3"/>
  <c r="K27" i="3"/>
  <c r="C12" i="3"/>
  <c r="C10" i="3"/>
  <c r="I10" i="3"/>
  <c r="I11" i="3"/>
  <c r="G11" i="3"/>
  <c r="I12" i="3"/>
  <c r="C13" i="3"/>
  <c r="K13" i="3"/>
  <c r="I13" i="3"/>
  <c r="K12" i="3"/>
  <c r="I9" i="3"/>
  <c r="K10" i="3"/>
  <c r="K11" i="3"/>
  <c r="K9" i="3"/>
  <c r="G13" i="3"/>
  <c r="G10" i="3"/>
  <c r="G12" i="3"/>
  <c r="Q11" i="3"/>
  <c r="Q12" i="3"/>
  <c r="Q13" i="3"/>
  <c r="O11" i="3"/>
  <c r="O12" i="3"/>
  <c r="O13" i="3"/>
  <c r="C15" i="3" l="1"/>
  <c r="C16" i="3" s="1"/>
  <c r="C17" i="3" s="1"/>
  <c r="C18" i="3" s="1"/>
  <c r="C19" i="3" s="1"/>
  <c r="C20" i="3" s="1"/>
  <c r="C21" i="3" s="1"/>
  <c r="C22" i="3" s="1"/>
  <c r="C23" i="3" s="1"/>
  <c r="C24" i="3" s="1"/>
  <c r="N14" i="3"/>
  <c r="F18" i="3"/>
  <c r="F19" i="3" s="1"/>
  <c r="J17" i="3"/>
  <c r="I8" i="3"/>
  <c r="O8" i="3"/>
  <c r="G8" i="3"/>
  <c r="K8" i="3"/>
  <c r="N13" i="3"/>
  <c r="N12" i="3"/>
  <c r="N11" i="3"/>
  <c r="Q2" i="3"/>
  <c r="N2" i="3"/>
  <c r="J19" i="3" l="1"/>
  <c r="L19" i="3" s="1"/>
  <c r="B19" i="3" s="1"/>
  <c r="H19" i="3"/>
  <c r="F20" i="3"/>
  <c r="J18" i="3"/>
  <c r="N8" i="3"/>
  <c r="H20" i="3" l="1"/>
  <c r="F21" i="3"/>
  <c r="J20" i="3"/>
  <c r="L20" i="3" s="1"/>
  <c r="B20" i="3" s="1"/>
  <c r="L16" i="3"/>
  <c r="B16" i="3" s="1"/>
  <c r="H16" i="3"/>
  <c r="E6" i="3" l="1"/>
  <c r="D20" i="3"/>
  <c r="H21" i="3"/>
  <c r="J21" i="3"/>
  <c r="L21" i="3" s="1"/>
  <c r="B21" i="3" s="1"/>
  <c r="F22" i="3"/>
  <c r="L17" i="3"/>
  <c r="B17" i="3" s="1"/>
  <c r="H17" i="3"/>
  <c r="J22" i="3" l="1"/>
  <c r="L22" i="3" s="1"/>
  <c r="B22" i="3" s="1"/>
  <c r="F23" i="3"/>
  <c r="H22" i="3"/>
  <c r="L18" i="3"/>
  <c r="B18" i="3" s="1"/>
  <c r="H18" i="3"/>
  <c r="F24" i="3" l="1"/>
  <c r="H23" i="3"/>
  <c r="J23" i="3"/>
  <c r="L23" i="3" s="1"/>
  <c r="B23" i="3" s="1"/>
  <c r="H24" i="3" l="1"/>
  <c r="J24" i="3"/>
  <c r="L24" i="3" s="1"/>
  <c r="B24" i="3" s="1"/>
  <c r="E7" i="3"/>
</calcChain>
</file>

<file path=xl/sharedStrings.xml><?xml version="1.0" encoding="utf-8"?>
<sst xmlns="http://schemas.openxmlformats.org/spreadsheetml/2006/main" count="242" uniqueCount="85">
  <si>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</si>
  <si>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</si>
  <si>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</si>
  <si>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</si>
  <si>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</si>
  <si>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</si>
  <si>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</si>
  <si>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</si>
  <si>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</si>
  <si>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</si>
  <si>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</si>
  <si>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</si>
  <si>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</si>
  <si>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</si>
  <si>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</si>
  <si>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</si>
  <si>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</si>
  <si>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</si>
  <si>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</si>
  <si>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</si>
  <si>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</si>
  <si>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</si>
  <si>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</si>
  <si>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</si>
  <si>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</si>
  <si>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</si>
  <si>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</si>
  <si>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</si>
  <si>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3563　スシローGHD</t>
    <phoneticPr fontId="3"/>
  </si>
  <si>
    <t>2015/09 I</t>
  </si>
  <si>
    <r>
      <t>－</t>
    </r>
    <r>
      <rPr>
        <sz val="8"/>
        <color rgb="FF666666"/>
        <rFont val="Inherit"/>
        <family val="2"/>
      </rPr>
      <t>%</t>
    </r>
  </si>
  <si>
    <r>
      <t>33.0</t>
    </r>
    <r>
      <rPr>
        <sz val="8"/>
        <color rgb="FF666666"/>
        <rFont val="Inherit"/>
        <family val="2"/>
      </rPr>
      <t>円</t>
    </r>
  </si>
  <si>
    <t>2016/09 I</t>
  </si>
  <si>
    <r>
      <t>27.4</t>
    </r>
    <r>
      <rPr>
        <sz val="8"/>
        <color rgb="FF666666"/>
        <rFont val="Inherit"/>
        <family val="2"/>
      </rPr>
      <t>円</t>
    </r>
  </si>
  <si>
    <t>2017/09 I</t>
  </si>
  <si>
    <r>
      <t>59.9</t>
    </r>
    <r>
      <rPr>
        <sz val="8"/>
        <color rgb="FF666666"/>
        <rFont val="Inherit"/>
        <family val="2"/>
      </rPr>
      <t>円</t>
    </r>
  </si>
  <si>
    <t>2018/09 I</t>
  </si>
  <si>
    <r>
      <t>68.9</t>
    </r>
    <r>
      <rPr>
        <sz val="8"/>
        <color rgb="FF666666"/>
        <rFont val="Inherit"/>
        <family val="2"/>
      </rPr>
      <t>円</t>
    </r>
  </si>
  <si>
    <t>2019/09 I</t>
  </si>
  <si>
    <r>
      <t>85.8</t>
    </r>
    <r>
      <rPr>
        <sz val="8"/>
        <color rgb="FF666666"/>
        <rFont val="Inherit"/>
        <family val="2"/>
      </rPr>
      <t>円</t>
    </r>
  </si>
  <si>
    <t>11.25 円</t>
  </si>
  <si>
    <t>21.25 円</t>
  </si>
  <si>
    <t>22.50 円</t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</si>
  <si>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</si>
  <si>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</si>
  <si>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</si>
  <si>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</si>
  <si>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</si>
  <si>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</si>
  <si>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</si>
  <si>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</si>
  <si>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</si>
  <si>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</si>
  <si>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</si>
  <si>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2019/12 I</t>
  </si>
  <si>
    <t>1Q</t>
  </si>
  <si>
    <r>
      <t>26.1</t>
    </r>
    <r>
      <rPr>
        <sz val="8"/>
        <color rgb="FF666666"/>
        <rFont val="Inherit"/>
        <family val="2"/>
      </rPr>
      <t>円</t>
    </r>
  </si>
  <si>
    <t>2020/03 I</t>
  </si>
  <si>
    <t>2Q</t>
  </si>
  <si>
    <r>
      <t>17.7</t>
    </r>
    <r>
      <rPr>
        <sz val="8"/>
        <color rgb="FF666666"/>
        <rFont val="Inherit"/>
        <family val="2"/>
      </rPr>
      <t>円</t>
    </r>
  </si>
  <si>
    <t>総資産</t>
    <rPh sb="0" eb="3">
      <t>ソウシサン</t>
    </rPh>
    <phoneticPr fontId="2"/>
  </si>
  <si>
    <t>自己資本</t>
    <rPh sb="0" eb="2">
      <t>ジコ</t>
    </rPh>
    <rPh sb="2" eb="4">
      <t>シホン</t>
    </rPh>
    <phoneticPr fontId="2"/>
  </si>
  <si>
    <t>2020/06 I</t>
  </si>
  <si>
    <t>3Q</t>
  </si>
  <si>
    <r>
      <t>－</t>
    </r>
    <r>
      <rPr>
        <sz val="8"/>
        <color rgb="FF666666"/>
        <rFont val="Inherit"/>
        <family val="2"/>
      </rPr>
      <t>円</t>
    </r>
  </si>
  <si>
    <t>純有利子負債</t>
    <rPh sb="0" eb="6">
      <t>ジュンユウリシフサイ</t>
    </rPh>
    <phoneticPr fontId="2"/>
  </si>
  <si>
    <t>2020/09 I</t>
  </si>
  <si>
    <t>本</t>
  </si>
  <si>
    <r>
      <t>18.9</t>
    </r>
    <r>
      <rPr>
        <sz val="8"/>
        <color rgb="FF666666"/>
        <rFont val="Inherit"/>
        <family val="2"/>
      </rPr>
      <t>円</t>
    </r>
  </si>
  <si>
    <r>
      <t>400.5</t>
    </r>
    <r>
      <rPr>
        <sz val="8"/>
        <color rgb="FF666666"/>
        <rFont val="Inherit"/>
        <family val="2"/>
      </rPr>
      <t>円</t>
    </r>
  </si>
  <si>
    <r>
      <t>210.9</t>
    </r>
    <r>
      <rPr>
        <sz val="8"/>
        <color rgb="FF666666"/>
        <rFont val="Inherit"/>
        <family val="2"/>
      </rPr>
      <t>円</t>
    </r>
  </si>
  <si>
    <r>
      <t>274.5</t>
    </r>
    <r>
      <rPr>
        <sz val="8"/>
        <color rgb="FF666666"/>
        <rFont val="Inherit"/>
        <family val="2"/>
      </rPr>
      <t>円</t>
    </r>
  </si>
  <si>
    <r>
      <t>351.9</t>
    </r>
    <r>
      <rPr>
        <sz val="8"/>
        <color rgb="FF666666"/>
        <rFont val="Inherit"/>
        <family val="2"/>
      </rPr>
      <t>円</t>
    </r>
  </si>
  <si>
    <r>
      <t>408.2</t>
    </r>
    <r>
      <rPr>
        <sz val="8"/>
        <color rgb="FF666666"/>
        <rFont val="Inherit"/>
        <family val="2"/>
      </rPr>
      <t>円</t>
    </r>
  </si>
  <si>
    <r>
      <t>55.6</t>
    </r>
    <r>
      <rPr>
        <sz val="8"/>
        <color rgb="FF666666"/>
        <rFont val="Inherit"/>
        <family val="2"/>
      </rPr>
      <t>円</t>
    </r>
  </si>
  <si>
    <r>
      <t>438.7</t>
    </r>
    <r>
      <rPr>
        <sz val="8"/>
        <color rgb="FF666666"/>
        <rFont val="Inherit"/>
        <family val="2"/>
      </rPr>
      <t>円</t>
    </r>
  </si>
  <si>
    <t>2021/09予 I</t>
  </si>
  <si>
    <r>
      <t>90.5</t>
    </r>
    <r>
      <rPr>
        <sz val="8"/>
        <color rgb="FF666666"/>
        <rFont val="Inherit"/>
        <family val="2"/>
      </rPr>
      <t>円</t>
    </r>
  </si>
  <si>
    <t>15.00 円</t>
  </si>
  <si>
    <t>2021/09(予)</t>
  </si>
  <si>
    <t>2019/06 I</t>
  </si>
  <si>
    <r>
      <t>24.4</t>
    </r>
    <r>
      <rPr>
        <sz val="8"/>
        <color rgb="FF666666"/>
        <rFont val="Inherit"/>
        <family val="2"/>
      </rPr>
      <t>円</t>
    </r>
  </si>
  <si>
    <r>
      <t>18.7</t>
    </r>
    <r>
      <rPr>
        <sz val="8"/>
        <color rgb="FF666666"/>
        <rFont val="Inherit"/>
        <family val="2"/>
      </rPr>
      <t>円</t>
    </r>
  </si>
  <si>
    <t>2020/12 I</t>
  </si>
  <si>
    <r>
      <t>35.3</t>
    </r>
    <r>
      <rPr>
        <sz val="8"/>
        <color rgb="FF666666"/>
        <rFont val="Inherit"/>
        <family val="2"/>
      </rPr>
      <t>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</si>
</sst>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0.0%"/>
    <numFmt numFmtId="178" formatCode="0.0"/>
    <numFmt numFmtId="179" formatCode="#,##0.0;[Red]\-#,##0.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sz val="8"/>
      <color theme="1"/>
      <name val="Yu Gothic"/>
      <family val="3"/>
      <charset val="128"/>
      <scheme val="minor"/>
    </font>
    <font>
      <b/>
      <sz val="9"/>
      <color rgb="FFFF0000"/>
      <name val="Inherit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4" xfId="0" applyFont="1" applyFill="1" applyBorder="1" applyAlignment="1">
      <alignment horizontal="right" vertical="center"/>
    </xf>
    <xf numFmtId="179" fontId="2" fillId="4" borderId="0" xfId="1" applyNumberFormat="1" applyFont="1" applyFill="1" applyAlignment="1">
      <alignment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56" fontId="2" fillId="0" borderId="0" xfId="0" applyNumberFormat="1" applyFont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56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vertical="center"/>
    </xf>
    <xf numFmtId="179" fontId="2" fillId="8" borderId="0" xfId="1" applyNumberFormat="1" applyFont="1" applyFill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177" fontId="2" fillId="11" borderId="0" xfId="2" applyNumberFormat="1" applyFont="1" applyFill="1" applyAlignment="1">
      <alignment vertical="center"/>
    </xf>
    <xf numFmtId="38" fontId="5" fillId="11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2" fillId="6" borderId="3" xfId="0" applyFont="1" applyFill="1" applyBorder="1" applyAlignment="1">
      <alignment horizontal="right" vertical="center"/>
    </xf>
    <xf numFmtId="0" fontId="16" fillId="6" borderId="3" xfId="0" applyFont="1" applyFill="1" applyBorder="1" applyAlignment="1">
      <alignment horizontal="right" vertical="center"/>
    </xf>
    <xf numFmtId="9" fontId="2" fillId="0" borderId="0" xfId="2" applyFont="1" applyAlignment="1">
      <alignment vertical="center"/>
    </xf>
    <xf numFmtId="38" fontId="14" fillId="4" borderId="0" xfId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56" fontId="0" fillId="0" borderId="0" xfId="0" applyNumberForma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12466260866326E-2"/>
          <c:y val="4.4715447154471545E-2"/>
          <c:w val="0.82209620074086487"/>
          <c:h val="0.70411564833465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F1-42FE-B9E3-418E0C26D7EE}"/>
              </c:ext>
            </c:extLst>
          </c:dPt>
          <c:cat>
            <c:strRef>
              <c:f>テンプレート!$E$9:$E$24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テンプレート!$J$9:$J$24</c:f>
              <c:numCache>
                <c:formatCode>#,##0_);[Red]\(#,##0\)</c:formatCode>
                <c:ptCount val="16"/>
                <c:pt idx="0">
                  <c:v>3826</c:v>
                </c:pt>
                <c:pt idx="1">
                  <c:v>3184</c:v>
                </c:pt>
                <c:pt idx="2">
                  <c:v>6952</c:v>
                </c:pt>
                <c:pt idx="3">
                  <c:v>7991</c:v>
                </c:pt>
                <c:pt idx="4">
                  <c:v>9959</c:v>
                </c:pt>
                <c:pt idx="5">
                  <c:v>6457</c:v>
                </c:pt>
                <c:pt idx="6">
                  <c:v>16392</c:v>
                </c:pt>
                <c:pt idx="7">
                  <c:v>10600.924320000002</c:v>
                </c:pt>
                <c:pt idx="8">
                  <c:v>11236.979779200001</c:v>
                </c:pt>
                <c:pt idx="9">
                  <c:v>11911.198565952001</c:v>
                </c:pt>
                <c:pt idx="10">
                  <c:v>12625.870479909123</c:v>
                </c:pt>
                <c:pt idx="11">
                  <c:v>13383.422708703671</c:v>
                </c:pt>
                <c:pt idx="12">
                  <c:v>14186.428071225891</c:v>
                </c:pt>
                <c:pt idx="13">
                  <c:v>15037.613755499448</c:v>
                </c:pt>
                <c:pt idx="14">
                  <c:v>15939.870580829414</c:v>
                </c:pt>
                <c:pt idx="15">
                  <c:v>16896.26281567918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テンプレート!$E$9:$E$24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テンプレート!$L$9:$L$24</c:f>
              <c:numCache>
                <c:formatCode>0.0</c:formatCode>
                <c:ptCount val="16"/>
                <c:pt idx="0">
                  <c:v>33</c:v>
                </c:pt>
                <c:pt idx="1">
                  <c:v>27.4</c:v>
                </c:pt>
                <c:pt idx="2">
                  <c:v>59.9</c:v>
                </c:pt>
                <c:pt idx="3">
                  <c:v>68.900000000000006</c:v>
                </c:pt>
                <c:pt idx="4">
                  <c:v>85.8</c:v>
                </c:pt>
                <c:pt idx="5">
                  <c:v>55.6</c:v>
                </c:pt>
                <c:pt idx="6" formatCode="#,##0_);[Red]\(#,##0\)">
                  <c:v>141.19999999999999</c:v>
                </c:pt>
                <c:pt idx="7">
                  <c:v>91.282544864797899</c:v>
                </c:pt>
                <c:pt idx="8">
                  <c:v>96.759497556685773</c:v>
                </c:pt>
                <c:pt idx="9">
                  <c:v>102.56506741008691</c:v>
                </c:pt>
                <c:pt idx="10">
                  <c:v>108.71897145469215</c:v>
                </c:pt>
                <c:pt idx="11">
                  <c:v>115.24210974197368</c:v>
                </c:pt>
                <c:pt idx="12">
                  <c:v>122.15663632649209</c:v>
                </c:pt>
                <c:pt idx="13">
                  <c:v>129.48603450608164</c:v>
                </c:pt>
                <c:pt idx="14">
                  <c:v>137.25519657644656</c:v>
                </c:pt>
                <c:pt idx="15">
                  <c:v>145.49050837103337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テンプレート!$E$9:$E$24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テンプレート!$P$9:$P$24</c:f>
              <c:numCache>
                <c:formatCode>General</c:formatCode>
                <c:ptCount val="16"/>
                <c:pt idx="2" formatCode="#,##0_);[Red]\(#,##0\)">
                  <c:v>11.25</c:v>
                </c:pt>
                <c:pt idx="3" formatCode="#,##0_);[Red]\(#,##0\)">
                  <c:v>21.25</c:v>
                </c:pt>
                <c:pt idx="4" formatCode="#,##0_);[Red]\(#,##0\)">
                  <c:v>22.5</c:v>
                </c:pt>
                <c:pt idx="5" formatCode="#,##0_);[Red]\(#,##0\)">
                  <c:v>15</c:v>
                </c:pt>
                <c:pt idx="6" formatCode="#,##0_);[Red]\(#,##0\)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90-437B-8DE0-EAFB9650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  <c:majorUnit val="5000"/>
      </c:valAx>
      <c:valAx>
        <c:axId val="600101088"/>
        <c:scaling>
          <c:orientation val="minMax"/>
          <c:max val="17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01295209257122"/>
          <c:y val="7.3714705440255129E-2"/>
          <c:w val="0.39483702835017964"/>
          <c:h val="8.152230971128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6833263660224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'20200507'!$F$1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CE-403C-B7D9-9DE2D8E08812}"/>
              </c:ext>
            </c:extLst>
          </c:dPt>
          <c:cat>
            <c:strRef>
              <c:f>'20200507'!$E$9:$E$27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'20200507'!$F$9:$F$27</c:f>
              <c:numCache>
                <c:formatCode>#,##0_);[Red]\(#,##0\)</c:formatCode>
                <c:ptCount val="19"/>
                <c:pt idx="8">
                  <c:v>136174</c:v>
                </c:pt>
                <c:pt idx="9">
                  <c:v>147702</c:v>
                </c:pt>
                <c:pt idx="10">
                  <c:v>156402</c:v>
                </c:pt>
                <c:pt idx="11">
                  <c:v>174883</c:v>
                </c:pt>
                <c:pt idx="12">
                  <c:v>199088</c:v>
                </c:pt>
                <c:pt idx="13">
                  <c:v>216340</c:v>
                </c:pt>
                <c:pt idx="14">
                  <c:v>231483.80000000002</c:v>
                </c:pt>
                <c:pt idx="15">
                  <c:v>247687.66600000003</c:v>
                </c:pt>
                <c:pt idx="16">
                  <c:v>265025.80262000003</c:v>
                </c:pt>
                <c:pt idx="17">
                  <c:v>283577.60880340007</c:v>
                </c:pt>
                <c:pt idx="18">
                  <c:v>303428.04141963809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E-403C-B7D9-9DE2D8E08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'20200507'!$H$1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'20200507'!$E$9:$E$27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'20200507'!$H$9:$H$27</c:f>
              <c:numCache>
                <c:formatCode>#,##0_);[Red]\(#,##0\)</c:formatCode>
                <c:ptCount val="19"/>
                <c:pt idx="8">
                  <c:v>6888</c:v>
                </c:pt>
                <c:pt idx="9">
                  <c:v>7509</c:v>
                </c:pt>
                <c:pt idx="10">
                  <c:v>9204</c:v>
                </c:pt>
                <c:pt idx="11">
                  <c:v>11718</c:v>
                </c:pt>
                <c:pt idx="12">
                  <c:v>14546</c:v>
                </c:pt>
                <c:pt idx="13">
                  <c:v>16470</c:v>
                </c:pt>
                <c:pt idx="14">
                  <c:v>17622.900000000001</c:v>
                </c:pt>
                <c:pt idx="15">
                  <c:v>18856.503000000004</c:v>
                </c:pt>
                <c:pt idx="16">
                  <c:v>20176.458210000004</c:v>
                </c:pt>
                <c:pt idx="17">
                  <c:v>21588.810284700005</c:v>
                </c:pt>
                <c:pt idx="18">
                  <c:v>23100.027004629006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E-403C-B7D9-9DE2D8E08812}"/>
            </c:ext>
          </c:extLst>
        </c:ser>
        <c:ser>
          <c:idx val="2"/>
          <c:order val="2"/>
          <c:tx>
            <c:strRef>
              <c:f>'20200507'!$J$1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'20200507'!$E$9:$E$27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'20200507'!$J$9:$J$27</c:f>
              <c:numCache>
                <c:formatCode>#,##0_);[Red]\(#,##0\)</c:formatCode>
                <c:ptCount val="19"/>
                <c:pt idx="8">
                  <c:v>3826</c:v>
                </c:pt>
                <c:pt idx="9">
                  <c:v>3184</c:v>
                </c:pt>
                <c:pt idx="10">
                  <c:v>6952</c:v>
                </c:pt>
                <c:pt idx="11">
                  <c:v>7991</c:v>
                </c:pt>
                <c:pt idx="12">
                  <c:v>9959</c:v>
                </c:pt>
                <c:pt idx="13">
                  <c:v>10174</c:v>
                </c:pt>
                <c:pt idx="14">
                  <c:v>10886.18</c:v>
                </c:pt>
                <c:pt idx="15">
                  <c:v>11648.212600000001</c:v>
                </c:pt>
                <c:pt idx="16">
                  <c:v>12463.587482000001</c:v>
                </c:pt>
                <c:pt idx="17">
                  <c:v>13336.038605740003</c:v>
                </c:pt>
                <c:pt idx="18">
                  <c:v>14269.561308141805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CE-403C-B7D9-9DE2D8E08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40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0716614968584"/>
          <c:y val="2.5428331875182269E-2"/>
          <c:w val="0.81037466899104182"/>
          <c:h val="0.76840150189559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F9-4B69-A87F-C862FA1ECEDC}"/>
              </c:ext>
            </c:extLst>
          </c:dPt>
          <c:cat>
            <c:strRef>
              <c:f>テンプレート!$E$9:$E$24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テンプレート!$F$9:$F$24</c:f>
              <c:numCache>
                <c:formatCode>#,##0_);[Red]\(#,##0\)</c:formatCode>
                <c:ptCount val="16"/>
                <c:pt idx="0">
                  <c:v>136174</c:v>
                </c:pt>
                <c:pt idx="1">
                  <c:v>147702</c:v>
                </c:pt>
                <c:pt idx="2">
                  <c:v>156402</c:v>
                </c:pt>
                <c:pt idx="3">
                  <c:v>174883</c:v>
                </c:pt>
                <c:pt idx="4">
                  <c:v>199088</c:v>
                </c:pt>
                <c:pt idx="5">
                  <c:v>204957</c:v>
                </c:pt>
                <c:pt idx="6">
                  <c:v>238116</c:v>
                </c:pt>
                <c:pt idx="7">
                  <c:v>252402.96000000002</c:v>
                </c:pt>
                <c:pt idx="8">
                  <c:v>267547.13760000002</c:v>
                </c:pt>
                <c:pt idx="9">
                  <c:v>283599.96585600002</c:v>
                </c:pt>
                <c:pt idx="10">
                  <c:v>300615.96380736004</c:v>
                </c:pt>
                <c:pt idx="11">
                  <c:v>318652.92163580167</c:v>
                </c:pt>
                <c:pt idx="12">
                  <c:v>337772.0969339498</c:v>
                </c:pt>
                <c:pt idx="13">
                  <c:v>358038.42274998681</c:v>
                </c:pt>
                <c:pt idx="14">
                  <c:v>379520.72811498604</c:v>
                </c:pt>
                <c:pt idx="15">
                  <c:v>402291.97180188523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テンプレート!$E$9:$E$24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テンプレート!$H$9:$H$24</c:f>
              <c:numCache>
                <c:formatCode>#,##0_);[Red]\(#,##0\)</c:formatCode>
                <c:ptCount val="16"/>
                <c:pt idx="0">
                  <c:v>6888</c:v>
                </c:pt>
                <c:pt idx="1">
                  <c:v>7509</c:v>
                </c:pt>
                <c:pt idx="2">
                  <c:v>9204</c:v>
                </c:pt>
                <c:pt idx="3">
                  <c:v>11718</c:v>
                </c:pt>
                <c:pt idx="4">
                  <c:v>14546</c:v>
                </c:pt>
                <c:pt idx="5">
                  <c:v>12061</c:v>
                </c:pt>
                <c:pt idx="6">
                  <c:v>28032</c:v>
                </c:pt>
                <c:pt idx="7">
                  <c:v>14853.028198890499</c:v>
                </c:pt>
                <c:pt idx="8">
                  <c:v>15744.20989082393</c:v>
                </c:pt>
                <c:pt idx="9">
                  <c:v>16688.862484273366</c:v>
                </c:pt>
                <c:pt idx="10">
                  <c:v>17690.194233329767</c:v>
                </c:pt>
                <c:pt idx="11">
                  <c:v>18751.605887329555</c:v>
                </c:pt>
                <c:pt idx="12">
                  <c:v>19876.702240569331</c:v>
                </c:pt>
                <c:pt idx="13">
                  <c:v>21069.304375003492</c:v>
                </c:pt>
                <c:pt idx="14">
                  <c:v>22333.462637503704</c:v>
                </c:pt>
                <c:pt idx="15">
                  <c:v>23673.470395753928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テンプレート!$E$9:$E$24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テンプレート!$J$9:$J$24</c:f>
              <c:numCache>
                <c:formatCode>#,##0_);[Red]\(#,##0\)</c:formatCode>
                <c:ptCount val="16"/>
                <c:pt idx="0">
                  <c:v>3826</c:v>
                </c:pt>
                <c:pt idx="1">
                  <c:v>3184</c:v>
                </c:pt>
                <c:pt idx="2">
                  <c:v>6952</c:v>
                </c:pt>
                <c:pt idx="3">
                  <c:v>7991</c:v>
                </c:pt>
                <c:pt idx="4">
                  <c:v>9959</c:v>
                </c:pt>
                <c:pt idx="5">
                  <c:v>6457</c:v>
                </c:pt>
                <c:pt idx="6">
                  <c:v>16392</c:v>
                </c:pt>
                <c:pt idx="7">
                  <c:v>10600.924320000002</c:v>
                </c:pt>
                <c:pt idx="8">
                  <c:v>11236.979779200001</c:v>
                </c:pt>
                <c:pt idx="9">
                  <c:v>11911.198565952001</c:v>
                </c:pt>
                <c:pt idx="10">
                  <c:v>12625.870479909123</c:v>
                </c:pt>
                <c:pt idx="11">
                  <c:v>13383.422708703671</c:v>
                </c:pt>
                <c:pt idx="12">
                  <c:v>14186.428071225891</c:v>
                </c:pt>
                <c:pt idx="13">
                  <c:v>15037.613755499448</c:v>
                </c:pt>
                <c:pt idx="14">
                  <c:v>15939.870580829414</c:v>
                </c:pt>
                <c:pt idx="15">
                  <c:v>16896.26281567918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40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62657141119392"/>
          <c:y val="5.0903584604372026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12466260866326E-2"/>
          <c:y val="4.4715447154471545E-2"/>
          <c:w val="0.82209620074086487"/>
          <c:h val="0.70411564833465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'20210205'!$J$1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D-4689-B51B-D535B872DA47}"/>
              </c:ext>
            </c:extLst>
          </c:dPt>
          <c:cat>
            <c:strRef>
              <c:f>'20210205'!$E$9:$E$24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'20210205'!$J$9:$J$24</c:f>
              <c:numCache>
                <c:formatCode>#,##0_);[Red]\(#,##0\)</c:formatCode>
                <c:ptCount val="16"/>
                <c:pt idx="0">
                  <c:v>3826</c:v>
                </c:pt>
                <c:pt idx="1">
                  <c:v>3184</c:v>
                </c:pt>
                <c:pt idx="2">
                  <c:v>6952</c:v>
                </c:pt>
                <c:pt idx="3">
                  <c:v>7991</c:v>
                </c:pt>
                <c:pt idx="4">
                  <c:v>9959</c:v>
                </c:pt>
                <c:pt idx="5">
                  <c:v>6457</c:v>
                </c:pt>
                <c:pt idx="6">
                  <c:v>16392</c:v>
                </c:pt>
                <c:pt idx="7">
                  <c:v>12620.148000000001</c:v>
                </c:pt>
                <c:pt idx="8">
                  <c:v>13377.356880000001</c:v>
                </c:pt>
                <c:pt idx="9">
                  <c:v>14179.998292800003</c:v>
                </c:pt>
                <c:pt idx="10">
                  <c:v>15030.798190368003</c:v>
                </c:pt>
                <c:pt idx="11">
                  <c:v>15932.646081790084</c:v>
                </c:pt>
                <c:pt idx="12">
                  <c:v>16888.60484669749</c:v>
                </c:pt>
                <c:pt idx="13">
                  <c:v>17901.921137499343</c:v>
                </c:pt>
                <c:pt idx="14">
                  <c:v>18976.036405749303</c:v>
                </c:pt>
                <c:pt idx="15">
                  <c:v>20114.598590094261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D-4689-B51B-D535B872D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'20210205'!$L$1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'20210205'!$E$9:$E$24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'20210205'!$L$9:$L$24</c:f>
              <c:numCache>
                <c:formatCode>0.0</c:formatCode>
                <c:ptCount val="16"/>
                <c:pt idx="0">
                  <c:v>33</c:v>
                </c:pt>
                <c:pt idx="1">
                  <c:v>27.4</c:v>
                </c:pt>
                <c:pt idx="2">
                  <c:v>59.9</c:v>
                </c:pt>
                <c:pt idx="3">
                  <c:v>68.900000000000006</c:v>
                </c:pt>
                <c:pt idx="4">
                  <c:v>85.8</c:v>
                </c:pt>
                <c:pt idx="5">
                  <c:v>55.6</c:v>
                </c:pt>
                <c:pt idx="6" formatCode="#,##0_);[Red]\(#,##0\)">
                  <c:v>141.19999999999999</c:v>
                </c:pt>
                <c:pt idx="7">
                  <c:v>108.66969626761654</c:v>
                </c:pt>
                <c:pt idx="8">
                  <c:v>115.18987804367353</c:v>
                </c:pt>
                <c:pt idx="9">
                  <c:v>122.10127072629395</c:v>
                </c:pt>
                <c:pt idx="10">
                  <c:v>129.42734696987162</c:v>
                </c:pt>
                <c:pt idx="11">
                  <c:v>137.1929877880639</c:v>
                </c:pt>
                <c:pt idx="12">
                  <c:v>145.42456705534775</c:v>
                </c:pt>
                <c:pt idx="13">
                  <c:v>154.15004107866864</c:v>
                </c:pt>
                <c:pt idx="14">
                  <c:v>163.39904354338876</c:v>
                </c:pt>
                <c:pt idx="15">
                  <c:v>173.20298615599208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ED-4689-B51B-D535B872DA47}"/>
            </c:ext>
          </c:extLst>
        </c:ser>
        <c:ser>
          <c:idx val="2"/>
          <c:order val="2"/>
          <c:tx>
            <c:strRef>
              <c:f>'20210205'!$P$1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'20210205'!$E$9:$E$24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'20210205'!$P$9:$P$24</c:f>
              <c:numCache>
                <c:formatCode>General</c:formatCode>
                <c:ptCount val="16"/>
                <c:pt idx="2" formatCode="#,##0_);[Red]\(#,##0\)">
                  <c:v>11.25</c:v>
                </c:pt>
                <c:pt idx="3" formatCode="#,##0_);[Red]\(#,##0\)">
                  <c:v>21.25</c:v>
                </c:pt>
                <c:pt idx="4" formatCode="#,##0_);[Red]\(#,##0\)">
                  <c:v>22.5</c:v>
                </c:pt>
                <c:pt idx="5" formatCode="#,##0_);[Red]\(#,##0\)">
                  <c:v>15</c:v>
                </c:pt>
                <c:pt idx="6" formatCode="#,##0_);[Red]\(#,##0\)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ED-4689-B51B-D535B872D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  <c:majorUnit val="5000"/>
      </c:valAx>
      <c:valAx>
        <c:axId val="600101088"/>
        <c:scaling>
          <c:orientation val="minMax"/>
          <c:max val="17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01295209257122"/>
          <c:y val="7.3714705440255129E-2"/>
          <c:w val="0.39483702835017964"/>
          <c:h val="8.152230971128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0716614968584"/>
          <c:y val="2.5428331875182269E-2"/>
          <c:w val="0.81037466899104182"/>
          <c:h val="0.76840150189559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'20210205'!$F$1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E6-426B-A0E5-AC2CFAEFB4BC}"/>
              </c:ext>
            </c:extLst>
          </c:dPt>
          <c:cat>
            <c:strRef>
              <c:f>'20210205'!$E$9:$E$24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'20210205'!$F$9:$F$24</c:f>
              <c:numCache>
                <c:formatCode>#,##0_);[Red]\(#,##0\)</c:formatCode>
                <c:ptCount val="16"/>
                <c:pt idx="0">
                  <c:v>136174</c:v>
                </c:pt>
                <c:pt idx="1">
                  <c:v>147702</c:v>
                </c:pt>
                <c:pt idx="2">
                  <c:v>156402</c:v>
                </c:pt>
                <c:pt idx="3">
                  <c:v>174883</c:v>
                </c:pt>
                <c:pt idx="4">
                  <c:v>199088</c:v>
                </c:pt>
                <c:pt idx="5">
                  <c:v>204957</c:v>
                </c:pt>
                <c:pt idx="6">
                  <c:v>238116</c:v>
                </c:pt>
                <c:pt idx="7">
                  <c:v>252402.96000000002</c:v>
                </c:pt>
                <c:pt idx="8">
                  <c:v>267547.13760000002</c:v>
                </c:pt>
                <c:pt idx="9">
                  <c:v>283599.96585600002</c:v>
                </c:pt>
                <c:pt idx="10">
                  <c:v>300615.96380736004</c:v>
                </c:pt>
                <c:pt idx="11">
                  <c:v>318652.92163580167</c:v>
                </c:pt>
                <c:pt idx="12">
                  <c:v>337772.0969339498</c:v>
                </c:pt>
                <c:pt idx="13">
                  <c:v>358038.42274998681</c:v>
                </c:pt>
                <c:pt idx="14">
                  <c:v>379520.72811498604</c:v>
                </c:pt>
                <c:pt idx="15">
                  <c:v>402291.97180188523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26B-A0E5-AC2CFAEFB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'20210205'!$H$1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'20210205'!$E$9:$E$24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'20210205'!$H$9:$H$24</c:f>
              <c:numCache>
                <c:formatCode>#,##0_);[Red]\(#,##0\)</c:formatCode>
                <c:ptCount val="16"/>
                <c:pt idx="0">
                  <c:v>6888</c:v>
                </c:pt>
                <c:pt idx="1">
                  <c:v>7509</c:v>
                </c:pt>
                <c:pt idx="2">
                  <c:v>9204</c:v>
                </c:pt>
                <c:pt idx="3">
                  <c:v>11718</c:v>
                </c:pt>
                <c:pt idx="4">
                  <c:v>14546</c:v>
                </c:pt>
                <c:pt idx="5">
                  <c:v>12061</c:v>
                </c:pt>
                <c:pt idx="6">
                  <c:v>28032</c:v>
                </c:pt>
                <c:pt idx="7">
                  <c:v>14853.028198890499</c:v>
                </c:pt>
                <c:pt idx="8">
                  <c:v>15744.20989082393</c:v>
                </c:pt>
                <c:pt idx="9">
                  <c:v>16688.862484273366</c:v>
                </c:pt>
                <c:pt idx="10">
                  <c:v>17690.194233329767</c:v>
                </c:pt>
                <c:pt idx="11">
                  <c:v>18751.605887329555</c:v>
                </c:pt>
                <c:pt idx="12">
                  <c:v>19876.702240569331</c:v>
                </c:pt>
                <c:pt idx="13">
                  <c:v>21069.304375003492</c:v>
                </c:pt>
                <c:pt idx="14">
                  <c:v>22333.462637503704</c:v>
                </c:pt>
                <c:pt idx="15">
                  <c:v>23673.470395753928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E6-426B-A0E5-AC2CFAEFB4BC}"/>
            </c:ext>
          </c:extLst>
        </c:ser>
        <c:ser>
          <c:idx val="2"/>
          <c:order val="2"/>
          <c:tx>
            <c:strRef>
              <c:f>'20210205'!$J$1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'20210205'!$E$9:$E$24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'20210205'!$J$9:$J$24</c:f>
              <c:numCache>
                <c:formatCode>#,##0_);[Red]\(#,##0\)</c:formatCode>
                <c:ptCount val="16"/>
                <c:pt idx="0">
                  <c:v>3826</c:v>
                </c:pt>
                <c:pt idx="1">
                  <c:v>3184</c:v>
                </c:pt>
                <c:pt idx="2">
                  <c:v>6952</c:v>
                </c:pt>
                <c:pt idx="3">
                  <c:v>7991</c:v>
                </c:pt>
                <c:pt idx="4">
                  <c:v>9959</c:v>
                </c:pt>
                <c:pt idx="5">
                  <c:v>6457</c:v>
                </c:pt>
                <c:pt idx="6">
                  <c:v>16392</c:v>
                </c:pt>
                <c:pt idx="7">
                  <c:v>12620.148000000001</c:v>
                </c:pt>
                <c:pt idx="8">
                  <c:v>13377.356880000001</c:v>
                </c:pt>
                <c:pt idx="9">
                  <c:v>14179.998292800003</c:v>
                </c:pt>
                <c:pt idx="10">
                  <c:v>15030.798190368003</c:v>
                </c:pt>
                <c:pt idx="11">
                  <c:v>15932.646081790084</c:v>
                </c:pt>
                <c:pt idx="12">
                  <c:v>16888.60484669749</c:v>
                </c:pt>
                <c:pt idx="13">
                  <c:v>17901.921137499343</c:v>
                </c:pt>
                <c:pt idx="14">
                  <c:v>18976.036405749303</c:v>
                </c:pt>
                <c:pt idx="15">
                  <c:v>20114.598590094261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E6-426B-A0E5-AC2CFAEFB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40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12466260866326E-2"/>
          <c:y val="4.4715447154471545E-2"/>
          <c:w val="0.82209620074086487"/>
          <c:h val="0.70411564833465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'20201106'!$J$1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EA-41CE-9DA1-156DB9CF0319}"/>
              </c:ext>
            </c:extLst>
          </c:dPt>
          <c:cat>
            <c:strRef>
              <c:f>'20201106'!$E$9:$E$24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'20201106'!$J$9:$J$24</c:f>
              <c:numCache>
                <c:formatCode>#,##0_);[Red]\(#,##0\)</c:formatCode>
                <c:ptCount val="16"/>
                <c:pt idx="0">
                  <c:v>3826</c:v>
                </c:pt>
                <c:pt idx="1">
                  <c:v>3184</c:v>
                </c:pt>
                <c:pt idx="2">
                  <c:v>6952</c:v>
                </c:pt>
                <c:pt idx="3">
                  <c:v>7991</c:v>
                </c:pt>
                <c:pt idx="4">
                  <c:v>9959</c:v>
                </c:pt>
                <c:pt idx="5">
                  <c:v>6457</c:v>
                </c:pt>
                <c:pt idx="6">
                  <c:v>9296.8495200000016</c:v>
                </c:pt>
                <c:pt idx="7">
                  <c:v>10040.597481600003</c:v>
                </c:pt>
                <c:pt idx="8">
                  <c:v>10843.845280128004</c:v>
                </c:pt>
                <c:pt idx="9">
                  <c:v>11711.352902538245</c:v>
                </c:pt>
                <c:pt idx="10">
                  <c:v>12648.261134741304</c:v>
                </c:pt>
                <c:pt idx="11">
                  <c:v>13660.12202552061</c:v>
                </c:pt>
                <c:pt idx="12">
                  <c:v>14752.93178756226</c:v>
                </c:pt>
                <c:pt idx="13">
                  <c:v>15933.166330567243</c:v>
                </c:pt>
                <c:pt idx="14">
                  <c:v>17207.819637012624</c:v>
                </c:pt>
                <c:pt idx="15">
                  <c:v>18584.445207973633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A-41CE-9DA1-156DB9CF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'20201106'!$L$1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'20201106'!$E$9:$E$24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'20201106'!$L$9:$L$24</c:f>
              <c:numCache>
                <c:formatCode>0.0</c:formatCode>
                <c:ptCount val="16"/>
                <c:pt idx="0">
                  <c:v>33</c:v>
                </c:pt>
                <c:pt idx="1">
                  <c:v>27.4</c:v>
                </c:pt>
                <c:pt idx="2">
                  <c:v>59.9</c:v>
                </c:pt>
                <c:pt idx="3">
                  <c:v>68.900000000000006</c:v>
                </c:pt>
                <c:pt idx="4">
                  <c:v>85.8</c:v>
                </c:pt>
                <c:pt idx="5">
                  <c:v>55.6</c:v>
                </c:pt>
                <c:pt idx="6">
                  <c:v>80.095359857013776</c:v>
                </c:pt>
                <c:pt idx="7">
                  <c:v>86.502988645574888</c:v>
                </c:pt>
                <c:pt idx="8">
                  <c:v>93.42322773722087</c:v>
                </c:pt>
                <c:pt idx="9">
                  <c:v>100.89708595619857</c:v>
                </c:pt>
                <c:pt idx="10">
                  <c:v>108.96885283269444</c:v>
                </c:pt>
                <c:pt idx="11">
                  <c:v>117.68636105931002</c:v>
                </c:pt>
                <c:pt idx="12">
                  <c:v>127.10126994405483</c:v>
                </c:pt>
                <c:pt idx="13">
                  <c:v>137.26937153957923</c:v>
                </c:pt>
                <c:pt idx="14">
                  <c:v>148.25092126274558</c:v>
                </c:pt>
                <c:pt idx="15">
                  <c:v>160.11099496376522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EA-41CE-9DA1-156DB9CF0319}"/>
            </c:ext>
          </c:extLst>
        </c:ser>
        <c:ser>
          <c:idx val="2"/>
          <c:order val="2"/>
          <c:tx>
            <c:strRef>
              <c:f>'20201106'!$P$1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'20201106'!$E$9:$E$24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'20201106'!$P$9:$P$24</c:f>
              <c:numCache>
                <c:formatCode>General</c:formatCode>
                <c:ptCount val="16"/>
                <c:pt idx="2" formatCode="#,##0_);[Red]\(#,##0\)">
                  <c:v>11.25</c:v>
                </c:pt>
                <c:pt idx="3" formatCode="#,##0_);[Red]\(#,##0\)">
                  <c:v>21.25</c:v>
                </c:pt>
                <c:pt idx="4" formatCode="#,##0_);[Red]\(#,##0\)">
                  <c:v>22.5</c:v>
                </c:pt>
                <c:pt idx="5" formatCode="#,##0_);[Red]\(#,##0\)">
                  <c:v>15</c:v>
                </c:pt>
                <c:pt idx="6" formatCode="#,##0_);[Red]\(#,##0\)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EA-41CE-9DA1-156DB9CF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  <c:majorUnit val="5000"/>
      </c:valAx>
      <c:valAx>
        <c:axId val="600101088"/>
        <c:scaling>
          <c:orientation val="minMax"/>
          <c:max val="17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01295209257122"/>
          <c:y val="7.3714705440255129E-2"/>
          <c:w val="0.39483702835017964"/>
          <c:h val="8.152230971128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0716614968584"/>
          <c:y val="2.5428331875182269E-2"/>
          <c:w val="0.81037466899104182"/>
          <c:h val="0.76840150189559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'20201106'!$F$1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C2-4240-9367-A6A27F4756DD}"/>
              </c:ext>
            </c:extLst>
          </c:dPt>
          <c:cat>
            <c:strRef>
              <c:f>'20201106'!$E$9:$E$24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'20201106'!$F$9:$F$24</c:f>
              <c:numCache>
                <c:formatCode>#,##0_);[Red]\(#,##0\)</c:formatCode>
                <c:ptCount val="16"/>
                <c:pt idx="0">
                  <c:v>136174</c:v>
                </c:pt>
                <c:pt idx="1">
                  <c:v>147702</c:v>
                </c:pt>
                <c:pt idx="2">
                  <c:v>156402</c:v>
                </c:pt>
                <c:pt idx="3">
                  <c:v>174883</c:v>
                </c:pt>
                <c:pt idx="4">
                  <c:v>199088</c:v>
                </c:pt>
                <c:pt idx="5">
                  <c:v>204957</c:v>
                </c:pt>
                <c:pt idx="6">
                  <c:v>221353.56000000003</c:v>
                </c:pt>
                <c:pt idx="7">
                  <c:v>239061.84480000005</c:v>
                </c:pt>
                <c:pt idx="8">
                  <c:v>258186.79238400006</c:v>
                </c:pt>
                <c:pt idx="9">
                  <c:v>278841.73577472009</c:v>
                </c:pt>
                <c:pt idx="10">
                  <c:v>301149.07463669771</c:v>
                </c:pt>
                <c:pt idx="11">
                  <c:v>325241.00060763356</c:v>
                </c:pt>
                <c:pt idx="12">
                  <c:v>351260.28065624426</c:v>
                </c:pt>
                <c:pt idx="13">
                  <c:v>379361.10310874385</c:v>
                </c:pt>
                <c:pt idx="14">
                  <c:v>409709.99135744339</c:v>
                </c:pt>
                <c:pt idx="15">
                  <c:v>442486.79066603887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2-4240-9367-A6A27F4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'20201106'!$H$1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'20201106'!$E$9:$E$24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'20201106'!$H$9:$H$24</c:f>
              <c:numCache>
                <c:formatCode>#,##0_);[Red]\(#,##0\)</c:formatCode>
                <c:ptCount val="16"/>
                <c:pt idx="0">
                  <c:v>6888</c:v>
                </c:pt>
                <c:pt idx="1">
                  <c:v>7509</c:v>
                </c:pt>
                <c:pt idx="2">
                  <c:v>9204</c:v>
                </c:pt>
                <c:pt idx="3">
                  <c:v>11718</c:v>
                </c:pt>
                <c:pt idx="4">
                  <c:v>14546</c:v>
                </c:pt>
                <c:pt idx="5">
                  <c:v>12061</c:v>
                </c:pt>
                <c:pt idx="6">
                  <c:v>13025.880000000001</c:v>
                </c:pt>
                <c:pt idx="7">
                  <c:v>14067.950400000002</c:v>
                </c:pt>
                <c:pt idx="8">
                  <c:v>15193.386432000003</c:v>
                </c:pt>
                <c:pt idx="9">
                  <c:v>16408.857346560006</c:v>
                </c:pt>
                <c:pt idx="10">
                  <c:v>17721.565934284805</c:v>
                </c:pt>
                <c:pt idx="11">
                  <c:v>19139.291209027593</c:v>
                </c:pt>
                <c:pt idx="12">
                  <c:v>20670.434505749799</c:v>
                </c:pt>
                <c:pt idx="13">
                  <c:v>22324.069266209786</c:v>
                </c:pt>
                <c:pt idx="14">
                  <c:v>24109.994807506573</c:v>
                </c:pt>
                <c:pt idx="15">
                  <c:v>26038.794392107098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C2-4240-9367-A6A27F4756DD}"/>
            </c:ext>
          </c:extLst>
        </c:ser>
        <c:ser>
          <c:idx val="2"/>
          <c:order val="2"/>
          <c:tx>
            <c:strRef>
              <c:f>'20201106'!$J$1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'20201106'!$E$9:$E$24</c:f>
              <c:strCache>
                <c:ptCount val="16"/>
                <c:pt idx="0">
                  <c:v>2015/09 I</c:v>
                </c:pt>
                <c:pt idx="1">
                  <c:v>2016/09 I</c:v>
                </c:pt>
                <c:pt idx="2">
                  <c:v>2017/09 I</c:v>
                </c:pt>
                <c:pt idx="3">
                  <c:v>2018/09 I</c:v>
                </c:pt>
                <c:pt idx="4">
                  <c:v>2019/09 I</c:v>
                </c:pt>
                <c:pt idx="5">
                  <c:v>2020/09 I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strCache>
            </c:strRef>
          </c:cat>
          <c:val>
            <c:numRef>
              <c:f>'20201106'!$J$9:$J$24</c:f>
              <c:numCache>
                <c:formatCode>#,##0_);[Red]\(#,##0\)</c:formatCode>
                <c:ptCount val="16"/>
                <c:pt idx="0">
                  <c:v>3826</c:v>
                </c:pt>
                <c:pt idx="1">
                  <c:v>3184</c:v>
                </c:pt>
                <c:pt idx="2">
                  <c:v>6952</c:v>
                </c:pt>
                <c:pt idx="3">
                  <c:v>7991</c:v>
                </c:pt>
                <c:pt idx="4">
                  <c:v>9959</c:v>
                </c:pt>
                <c:pt idx="5">
                  <c:v>6457</c:v>
                </c:pt>
                <c:pt idx="6">
                  <c:v>9296.8495200000016</c:v>
                </c:pt>
                <c:pt idx="7">
                  <c:v>10040.597481600003</c:v>
                </c:pt>
                <c:pt idx="8">
                  <c:v>10843.845280128004</c:v>
                </c:pt>
                <c:pt idx="9">
                  <c:v>11711.352902538245</c:v>
                </c:pt>
                <c:pt idx="10">
                  <c:v>12648.261134741304</c:v>
                </c:pt>
                <c:pt idx="11">
                  <c:v>13660.12202552061</c:v>
                </c:pt>
                <c:pt idx="12">
                  <c:v>14752.93178756226</c:v>
                </c:pt>
                <c:pt idx="13">
                  <c:v>15933.166330567243</c:v>
                </c:pt>
                <c:pt idx="14">
                  <c:v>17207.819637012624</c:v>
                </c:pt>
                <c:pt idx="15">
                  <c:v>18584.445207973633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C2-4240-9367-A6A27F4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40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12466260866326E-2"/>
          <c:y val="4.4715447154471545E-2"/>
          <c:w val="0.82209620074086487"/>
          <c:h val="0.70411564833465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'20200804'!$J$1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A4-4183-B7AE-5958542449ED}"/>
              </c:ext>
            </c:extLst>
          </c:dPt>
          <c:cat>
            <c:strRef>
              <c:f>'20200804'!$E$9:$E$27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'20200804'!$J$9:$J$27</c:f>
              <c:numCache>
                <c:formatCode>#,##0_);[Red]\(#,##0\)</c:formatCode>
                <c:ptCount val="19"/>
                <c:pt idx="8">
                  <c:v>3826</c:v>
                </c:pt>
                <c:pt idx="9">
                  <c:v>3184</c:v>
                </c:pt>
                <c:pt idx="10">
                  <c:v>6952</c:v>
                </c:pt>
                <c:pt idx="11">
                  <c:v>7991</c:v>
                </c:pt>
                <c:pt idx="12">
                  <c:v>9959</c:v>
                </c:pt>
                <c:pt idx="13">
                  <c:v>5678.666666666667</c:v>
                </c:pt>
                <c:pt idx="14">
                  <c:v>9672.4362000000019</c:v>
                </c:pt>
                <c:pt idx="15">
                  <c:v>10349.506734000002</c:v>
                </c:pt>
                <c:pt idx="16">
                  <c:v>11073.972205380003</c:v>
                </c:pt>
                <c:pt idx="17">
                  <c:v>11849.150259756603</c:v>
                </c:pt>
                <c:pt idx="18">
                  <c:v>12678.590777939567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4-4183-B7AE-595854244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'20200804'!$L$1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'20200804'!$E$9:$E$27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'20200804'!$L$9:$L$27</c:f>
              <c:numCache>
                <c:formatCode>0.0</c:formatCode>
                <c:ptCount val="19"/>
                <c:pt idx="8">
                  <c:v>33</c:v>
                </c:pt>
                <c:pt idx="9">
                  <c:v>27.4</c:v>
                </c:pt>
                <c:pt idx="10">
                  <c:v>59.9</c:v>
                </c:pt>
                <c:pt idx="11">
                  <c:v>68.900000000000006</c:v>
                </c:pt>
                <c:pt idx="12">
                  <c:v>85.8</c:v>
                </c:pt>
                <c:pt idx="13">
                  <c:v>48.923546540817355</c:v>
                </c:pt>
                <c:pt idx="14">
                  <c:v>83.331160353449164</c:v>
                </c:pt>
                <c:pt idx="15">
                  <c:v>89.164341578190601</c:v>
                </c:pt>
                <c:pt idx="16">
                  <c:v>95.405845488663957</c:v>
                </c:pt>
                <c:pt idx="17">
                  <c:v>102.08425467287043</c:v>
                </c:pt>
                <c:pt idx="18">
                  <c:v>109.23015249997137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A4-4183-B7AE-5958542449ED}"/>
            </c:ext>
          </c:extLst>
        </c:ser>
        <c:ser>
          <c:idx val="2"/>
          <c:order val="2"/>
          <c:tx>
            <c:strRef>
              <c:f>'20200804'!$P$1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'20200804'!$E$9:$E$27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'20200804'!$P$9:$P$27</c:f>
              <c:numCache>
                <c:formatCode>General</c:formatCode>
                <c:ptCount val="19"/>
                <c:pt idx="10" formatCode="#,##0_);[Red]\(#,##0\)">
                  <c:v>11.25</c:v>
                </c:pt>
                <c:pt idx="11" formatCode="#,##0_);[Red]\(#,##0\)">
                  <c:v>21.25</c:v>
                </c:pt>
                <c:pt idx="12" formatCode="#,##0_);[Red]\(#,##0\)">
                  <c:v>22.5</c:v>
                </c:pt>
                <c:pt idx="13" formatCode="#,##0_);[Red]\(#,##0\)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A4-4183-B7AE-595854244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  <c:majorUnit val="5000"/>
      </c:valAx>
      <c:valAx>
        <c:axId val="600101088"/>
        <c:scaling>
          <c:orientation val="minMax"/>
          <c:max val="14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152230971128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366537578048"/>
          <c:y val="2.1798365122615803E-2"/>
          <c:w val="0.81037466899104182"/>
          <c:h val="0.6833263660224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'20200804'!$F$1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31-4341-883F-28D34F54A0B4}"/>
              </c:ext>
            </c:extLst>
          </c:dPt>
          <c:cat>
            <c:strRef>
              <c:f>'20200804'!$E$9:$E$27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'20200804'!$F$9:$F$27</c:f>
              <c:numCache>
                <c:formatCode>#,##0_);[Red]\(#,##0\)</c:formatCode>
                <c:ptCount val="19"/>
                <c:pt idx="8">
                  <c:v>136174</c:v>
                </c:pt>
                <c:pt idx="9">
                  <c:v>147702</c:v>
                </c:pt>
                <c:pt idx="10">
                  <c:v>156402</c:v>
                </c:pt>
                <c:pt idx="11">
                  <c:v>174883</c:v>
                </c:pt>
                <c:pt idx="12">
                  <c:v>199088</c:v>
                </c:pt>
                <c:pt idx="13">
                  <c:v>200881.33333333334</c:v>
                </c:pt>
                <c:pt idx="14">
                  <c:v>214943.0266666667</c:v>
                </c:pt>
                <c:pt idx="15">
                  <c:v>229989.0385333334</c:v>
                </c:pt>
                <c:pt idx="16">
                  <c:v>246088.27123066675</c:v>
                </c:pt>
                <c:pt idx="17">
                  <c:v>263314.45021681342</c:v>
                </c:pt>
                <c:pt idx="18">
                  <c:v>281746.46173199039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1-4341-883F-28D34F54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'20200804'!$H$1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'20200804'!$E$9:$E$27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'20200804'!$H$9:$H$27</c:f>
              <c:numCache>
                <c:formatCode>#,##0_);[Red]\(#,##0\)</c:formatCode>
                <c:ptCount val="19"/>
                <c:pt idx="8">
                  <c:v>6888</c:v>
                </c:pt>
                <c:pt idx="9">
                  <c:v>7509</c:v>
                </c:pt>
                <c:pt idx="10">
                  <c:v>9204</c:v>
                </c:pt>
                <c:pt idx="11">
                  <c:v>11718</c:v>
                </c:pt>
                <c:pt idx="12">
                  <c:v>14546</c:v>
                </c:pt>
                <c:pt idx="13">
                  <c:v>11492</c:v>
                </c:pt>
                <c:pt idx="14">
                  <c:v>12296.44</c:v>
                </c:pt>
                <c:pt idx="15">
                  <c:v>13157.190800000002</c:v>
                </c:pt>
                <c:pt idx="16">
                  <c:v>14078.194156000003</c:v>
                </c:pt>
                <c:pt idx="17">
                  <c:v>15063.667746920004</c:v>
                </c:pt>
                <c:pt idx="18">
                  <c:v>16118.124489204405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1-4341-883F-28D34F54A0B4}"/>
            </c:ext>
          </c:extLst>
        </c:ser>
        <c:ser>
          <c:idx val="2"/>
          <c:order val="2"/>
          <c:tx>
            <c:strRef>
              <c:f>'20200804'!$J$1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'20200804'!$E$9:$E$27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'20200804'!$J$9:$J$27</c:f>
              <c:numCache>
                <c:formatCode>#,##0_);[Red]\(#,##0\)</c:formatCode>
                <c:ptCount val="19"/>
                <c:pt idx="8">
                  <c:v>3826</c:v>
                </c:pt>
                <c:pt idx="9">
                  <c:v>3184</c:v>
                </c:pt>
                <c:pt idx="10">
                  <c:v>6952</c:v>
                </c:pt>
                <c:pt idx="11">
                  <c:v>7991</c:v>
                </c:pt>
                <c:pt idx="12">
                  <c:v>9959</c:v>
                </c:pt>
                <c:pt idx="13">
                  <c:v>5678.666666666667</c:v>
                </c:pt>
                <c:pt idx="14">
                  <c:v>9672.4362000000019</c:v>
                </c:pt>
                <c:pt idx="15">
                  <c:v>10349.506734000002</c:v>
                </c:pt>
                <c:pt idx="16">
                  <c:v>11073.972205380003</c:v>
                </c:pt>
                <c:pt idx="17">
                  <c:v>11849.150259756603</c:v>
                </c:pt>
                <c:pt idx="18">
                  <c:v>12678.590777939567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1-4341-883F-28D34F54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40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12466260866326E-2"/>
          <c:y val="4.4715447154471545E-2"/>
          <c:w val="0.82209620074086487"/>
          <c:h val="0.70411564833465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'20200507'!$J$1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9-4C5E-8E27-C83DC0B2677F}"/>
              </c:ext>
            </c:extLst>
          </c:dPt>
          <c:cat>
            <c:strRef>
              <c:f>'20200507'!$E$9:$E$27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'20200507'!$J$9:$J$27</c:f>
              <c:numCache>
                <c:formatCode>#,##0_);[Red]\(#,##0\)</c:formatCode>
                <c:ptCount val="19"/>
                <c:pt idx="8">
                  <c:v>3826</c:v>
                </c:pt>
                <c:pt idx="9">
                  <c:v>3184</c:v>
                </c:pt>
                <c:pt idx="10">
                  <c:v>6952</c:v>
                </c:pt>
                <c:pt idx="11">
                  <c:v>7991</c:v>
                </c:pt>
                <c:pt idx="12">
                  <c:v>9959</c:v>
                </c:pt>
                <c:pt idx="13">
                  <c:v>10174</c:v>
                </c:pt>
                <c:pt idx="14">
                  <c:v>10886.18</c:v>
                </c:pt>
                <c:pt idx="15">
                  <c:v>11648.212600000001</c:v>
                </c:pt>
                <c:pt idx="16">
                  <c:v>12463.587482000001</c:v>
                </c:pt>
                <c:pt idx="17">
                  <c:v>13336.038605740003</c:v>
                </c:pt>
                <c:pt idx="18">
                  <c:v>14269.561308141805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9-4C5E-8E27-C83DC0B26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'20200507'!$L$1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'20200507'!$E$9:$E$27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'20200507'!$L$9:$L$27</c:f>
              <c:numCache>
                <c:formatCode>0.0</c:formatCode>
                <c:ptCount val="19"/>
                <c:pt idx="8">
                  <c:v>33</c:v>
                </c:pt>
                <c:pt idx="9">
                  <c:v>27.4</c:v>
                </c:pt>
                <c:pt idx="10">
                  <c:v>59.9</c:v>
                </c:pt>
                <c:pt idx="11">
                  <c:v>68.900000000000006</c:v>
                </c:pt>
                <c:pt idx="12">
                  <c:v>85.8</c:v>
                </c:pt>
                <c:pt idx="13" formatCode="#,##0.0;[Red]\-#,##0.0">
                  <c:v>87.6</c:v>
                </c:pt>
                <c:pt idx="14">
                  <c:v>93.787955015563824</c:v>
                </c:pt>
                <c:pt idx="15">
                  <c:v>100.35311186665329</c:v>
                </c:pt>
                <c:pt idx="16">
                  <c:v>107.37782969731903</c:v>
                </c:pt>
                <c:pt idx="17">
                  <c:v>114.89427777613137</c:v>
                </c:pt>
                <c:pt idx="18">
                  <c:v>122.93687722046059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9-4C5E-8E27-C83DC0B2677F}"/>
            </c:ext>
          </c:extLst>
        </c:ser>
        <c:ser>
          <c:idx val="2"/>
          <c:order val="2"/>
          <c:tx>
            <c:strRef>
              <c:f>'20200507'!$P$1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'20200507'!$E$9:$E$27</c:f>
              <c:strCache>
                <c:ptCount val="19"/>
                <c:pt idx="7">
                  <c:v>1900年1月</c:v>
                </c:pt>
                <c:pt idx="8">
                  <c:v>2015/09 I</c:v>
                </c:pt>
                <c:pt idx="9">
                  <c:v>2016/09 I</c:v>
                </c:pt>
                <c:pt idx="10">
                  <c:v>2017/09 I</c:v>
                </c:pt>
                <c:pt idx="11">
                  <c:v>2018/09 I</c:v>
                </c:pt>
                <c:pt idx="12">
                  <c:v>2019/09 I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strCache>
            </c:strRef>
          </c:cat>
          <c:val>
            <c:numRef>
              <c:f>'20200507'!$P$9:$P$27</c:f>
              <c:numCache>
                <c:formatCode>General</c:formatCode>
                <c:ptCount val="19"/>
                <c:pt idx="10" formatCode="#,##0_);[Red]\(#,##0\)">
                  <c:v>11.25</c:v>
                </c:pt>
                <c:pt idx="11" formatCode="#,##0_);[Red]\(#,##0\)">
                  <c:v>21.25</c:v>
                </c:pt>
                <c:pt idx="12" formatCode="#,##0_);[Red]\(#,##0\)">
                  <c:v>22.5</c:v>
                </c:pt>
                <c:pt idx="13" formatCode="#,##0_);[Red]\(#,##0\)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09-4C5E-8E27-C83DC0B26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  <c:majorUnit val="5000"/>
      </c:valAx>
      <c:valAx>
        <c:axId val="600101088"/>
        <c:scaling>
          <c:orientation val="minMax"/>
          <c:max val="14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  <c:majorUnit val="50"/>
      </c:valAx>
      <c:catAx>
        <c:axId val="60010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152230971128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57149</xdr:colOff>
      <xdr:row>16</xdr:row>
      <xdr:rowOff>133349</xdr:rowOff>
    </xdr:from>
    <xdr:to>
      <xdr:col>28</xdr:col>
      <xdr:colOff>552450</xdr:colOff>
      <xdr:row>32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76200</xdr:colOff>
      <xdr:row>1</xdr:row>
      <xdr:rowOff>85725</xdr:rowOff>
    </xdr:from>
    <xdr:to>
      <xdr:col>28</xdr:col>
      <xdr:colOff>619125</xdr:colOff>
      <xdr:row>16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361950</xdr:colOff>
      <xdr:row>1</xdr:row>
      <xdr:rowOff>390525</xdr:rowOff>
    </xdr:from>
    <xdr:to>
      <xdr:col>27</xdr:col>
      <xdr:colOff>257175</xdr:colOff>
      <xdr:row>8</xdr:row>
      <xdr:rowOff>38102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959ACE0-1CB5-4FC7-AE07-9DCB896E2D8A}"/>
            </a:ext>
          </a:extLst>
        </xdr:cNvPr>
        <xdr:cNvCxnSpPr/>
      </xdr:nvCxnSpPr>
      <xdr:spPr>
        <a:xfrm flipV="1">
          <a:off x="10744200" y="762000"/>
          <a:ext cx="3324225" cy="1095377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57149</xdr:colOff>
      <xdr:row>16</xdr:row>
      <xdr:rowOff>133349</xdr:rowOff>
    </xdr:from>
    <xdr:to>
      <xdr:col>28</xdr:col>
      <xdr:colOff>552450</xdr:colOff>
      <xdr:row>32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1214DB-0D5E-49BF-BF10-CD5D89A43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76200</xdr:colOff>
      <xdr:row>1</xdr:row>
      <xdr:rowOff>85725</xdr:rowOff>
    </xdr:from>
    <xdr:to>
      <xdr:col>28</xdr:col>
      <xdr:colOff>619125</xdr:colOff>
      <xdr:row>16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3111D0A-365E-4987-8619-FEACB1967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361950</xdr:colOff>
      <xdr:row>1</xdr:row>
      <xdr:rowOff>390525</xdr:rowOff>
    </xdr:from>
    <xdr:to>
      <xdr:col>27</xdr:col>
      <xdr:colOff>257175</xdr:colOff>
      <xdr:row>8</xdr:row>
      <xdr:rowOff>38102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3A0CDB0-A346-422E-A7E2-299376C684B0}"/>
            </a:ext>
          </a:extLst>
        </xdr:cNvPr>
        <xdr:cNvCxnSpPr/>
      </xdr:nvCxnSpPr>
      <xdr:spPr>
        <a:xfrm flipV="1">
          <a:off x="10744200" y="762000"/>
          <a:ext cx="3324225" cy="1095377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57149</xdr:colOff>
      <xdr:row>16</xdr:row>
      <xdr:rowOff>133349</xdr:rowOff>
    </xdr:from>
    <xdr:to>
      <xdr:col>28</xdr:col>
      <xdr:colOff>552450</xdr:colOff>
      <xdr:row>32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6D9318-E424-40C5-90D4-84C40A4AF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76200</xdr:colOff>
      <xdr:row>1</xdr:row>
      <xdr:rowOff>85725</xdr:rowOff>
    </xdr:from>
    <xdr:to>
      <xdr:col>28</xdr:col>
      <xdr:colOff>619125</xdr:colOff>
      <xdr:row>16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26DA35D-6DD5-409C-A7FB-354064772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361950</xdr:colOff>
      <xdr:row>3</xdr:row>
      <xdr:rowOff>9525</xdr:rowOff>
    </xdr:from>
    <xdr:to>
      <xdr:col>26</xdr:col>
      <xdr:colOff>209550</xdr:colOff>
      <xdr:row>8</xdr:row>
      <xdr:rowOff>38101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EA26540-6C7F-4765-8469-90AF2DDC1C9D}"/>
            </a:ext>
          </a:extLst>
        </xdr:cNvPr>
        <xdr:cNvCxnSpPr/>
      </xdr:nvCxnSpPr>
      <xdr:spPr>
        <a:xfrm flipV="1">
          <a:off x="10744200" y="1057275"/>
          <a:ext cx="2590800" cy="800101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57151</xdr:colOff>
      <xdr:row>14</xdr:row>
      <xdr:rowOff>9525</xdr:rowOff>
    </xdr:from>
    <xdr:to>
      <xdr:col>27</xdr:col>
      <xdr:colOff>628651</xdr:colOff>
      <xdr:row>29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E14F30-BA66-46F8-B7D7-41378B301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76200</xdr:colOff>
      <xdr:row>0</xdr:row>
      <xdr:rowOff>76200</xdr:rowOff>
    </xdr:from>
    <xdr:to>
      <xdr:col>27</xdr:col>
      <xdr:colOff>619125</xdr:colOff>
      <xdr:row>13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43F9D57-71B3-45C2-B904-D521D0424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504825</xdr:colOff>
      <xdr:row>1</xdr:row>
      <xdr:rowOff>314325</xdr:rowOff>
    </xdr:from>
    <xdr:to>
      <xdr:col>27</xdr:col>
      <xdr:colOff>38100</xdr:colOff>
      <xdr:row>4</xdr:row>
      <xdr:rowOff>133351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9F55107-1B0D-44AC-A3EC-67FCD3932523}"/>
            </a:ext>
          </a:extLst>
        </xdr:cNvPr>
        <xdr:cNvCxnSpPr/>
      </xdr:nvCxnSpPr>
      <xdr:spPr>
        <a:xfrm flipV="1">
          <a:off x="11972925" y="685800"/>
          <a:ext cx="2276475" cy="647701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57151</xdr:colOff>
      <xdr:row>14</xdr:row>
      <xdr:rowOff>9525</xdr:rowOff>
    </xdr:from>
    <xdr:to>
      <xdr:col>27</xdr:col>
      <xdr:colOff>628651</xdr:colOff>
      <xdr:row>29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875BD3-CDBD-474B-A01B-3D0D49032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76200</xdr:colOff>
      <xdr:row>0</xdr:row>
      <xdr:rowOff>76200</xdr:rowOff>
    </xdr:from>
    <xdr:to>
      <xdr:col>27</xdr:col>
      <xdr:colOff>619125</xdr:colOff>
      <xdr:row>13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2C01925-89D5-4EF7-A202-E7DB5538B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504825</xdr:colOff>
      <xdr:row>1</xdr:row>
      <xdr:rowOff>228600</xdr:rowOff>
    </xdr:from>
    <xdr:to>
      <xdr:col>27</xdr:col>
      <xdr:colOff>19050</xdr:colOff>
      <xdr:row>4</xdr:row>
      <xdr:rowOff>133350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40F5C27-F675-4FCB-8F97-726323FAEA6B}"/>
            </a:ext>
          </a:extLst>
        </xdr:cNvPr>
        <xdr:cNvCxnSpPr/>
      </xdr:nvCxnSpPr>
      <xdr:spPr>
        <a:xfrm flipV="1">
          <a:off x="11972925" y="600075"/>
          <a:ext cx="2257425" cy="73342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C37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4" sqref="A4:A7"/>
    </sheetView>
  </sheetViews>
  <sheetFormatPr defaultRowHeight="12"/>
  <cols>
    <col min="1" max="1" width="9.375" style="1" customWidth="1"/>
    <col min="2" max="2" width="5.375" style="15" customWidth="1"/>
    <col min="3" max="3" width="7.875" style="15" customWidth="1"/>
    <col min="4" max="4" width="6.375" style="15" customWidth="1"/>
    <col min="5" max="5" width="8.25" style="15" customWidth="1"/>
    <col min="6" max="6" width="7.25" style="15" customWidth="1"/>
    <col min="7" max="7" width="6.875" style="34" customWidth="1"/>
    <col min="8" max="8" width="6.625" style="15" customWidth="1"/>
    <col min="9" max="9" width="6.625" style="42" customWidth="1"/>
    <col min="10" max="10" width="6" style="15" customWidth="1"/>
    <col min="11" max="11" width="6.5" style="15" customWidth="1"/>
    <col min="12" max="12" width="5.125" style="15" customWidth="1"/>
    <col min="13" max="13" width="6" style="15" customWidth="1"/>
    <col min="14" max="14" width="4.625" style="15" customWidth="1"/>
    <col min="15" max="15" width="4.5" style="15" customWidth="1"/>
    <col min="16" max="16" width="3.75" style="15" customWidth="1"/>
    <col min="17" max="17" width="4.75" style="15" customWidth="1"/>
    <col min="18" max="18" width="6.375" style="48" customWidth="1"/>
    <col min="19" max="19" width="5.375" style="48" customWidth="1"/>
    <col min="20" max="20" width="3.5" style="15" customWidth="1"/>
    <col min="21" max="21" width="6.875" style="48" customWidth="1"/>
    <col min="22" max="16384" width="9" style="15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0" t="s">
        <v>60</v>
      </c>
      <c r="S1" s="70" t="s">
        <v>61</v>
      </c>
      <c r="U1" s="76" t="s">
        <v>65</v>
      </c>
    </row>
    <row r="2" spans="1:21" ht="41.25" customHeight="1" thickBot="1">
      <c r="A2" s="44" t="s">
        <v>28</v>
      </c>
      <c r="B2" s="41">
        <v>4220</v>
      </c>
      <c r="C2" s="9"/>
      <c r="D2" s="9"/>
      <c r="E2" s="35" t="str">
        <f>+E14</f>
        <v>2020/09 I</v>
      </c>
      <c r="F2" s="55">
        <f t="shared" ref="F2:M2" si="0">+F14</f>
        <v>204957</v>
      </c>
      <c r="G2" s="56">
        <f t="shared" si="0"/>
        <v>2.9479426183396287E-2</v>
      </c>
      <c r="H2" s="9">
        <f t="shared" si="0"/>
        <v>12061</v>
      </c>
      <c r="I2" s="57">
        <f t="shared" si="0"/>
        <v>5.884648975150885E-2</v>
      </c>
      <c r="J2" s="55">
        <f t="shared" si="0"/>
        <v>6457</v>
      </c>
      <c r="K2" s="57">
        <f t="shared" si="0"/>
        <v>3.1504169167191169E-2</v>
      </c>
      <c r="L2" s="9">
        <f t="shared" si="0"/>
        <v>55.6</v>
      </c>
      <c r="M2" s="9">
        <f t="shared" si="0"/>
        <v>438.7</v>
      </c>
      <c r="N2" s="75">
        <f t="shared" ref="N2" si="1">+B2/L2</f>
        <v>75.899280575539564</v>
      </c>
      <c r="O2" s="17">
        <f>+B2/M2</f>
        <v>9.6193298381581958</v>
      </c>
      <c r="P2" s="58">
        <f>+P14</f>
        <v>15</v>
      </c>
      <c r="Q2" s="59">
        <f t="shared" ref="Q2" si="2">+P2/B2</f>
        <v>3.5545023696682463E-3</v>
      </c>
      <c r="R2" s="9">
        <f t="shared" ref="R2:U2" si="3">+R14</f>
        <v>237265</v>
      </c>
      <c r="S2" s="9">
        <f t="shared" si="3"/>
        <v>50920</v>
      </c>
      <c r="T2" s="15">
        <f t="shared" si="3"/>
        <v>0.21461235327587297</v>
      </c>
      <c r="U2" s="9">
        <f t="shared" si="3"/>
        <v>123699</v>
      </c>
    </row>
    <row r="3" spans="1:21" s="48" customFormat="1">
      <c r="A3" s="61">
        <v>44323</v>
      </c>
      <c r="B3" s="82" t="s">
        <v>43</v>
      </c>
      <c r="C3" s="83"/>
      <c r="D3" s="83"/>
      <c r="E3" s="51">
        <f>+G24</f>
        <v>0.06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66"/>
      <c r="S3" s="66"/>
    </row>
    <row r="4" spans="1:21" s="48" customFormat="1">
      <c r="A4" s="1"/>
      <c r="B4" s="84" t="s">
        <v>44</v>
      </c>
      <c r="C4" s="85"/>
      <c r="D4" s="85"/>
      <c r="E4" s="52">
        <f>+K24</f>
        <v>4.2000000000000003E-2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66"/>
      <c r="S4" s="66"/>
    </row>
    <row r="5" spans="1:21" s="48" customFormat="1">
      <c r="A5" s="1"/>
      <c r="B5" s="84" t="s">
        <v>45</v>
      </c>
      <c r="C5" s="85"/>
      <c r="D5" s="85"/>
      <c r="E5" s="53">
        <f>+N24</f>
        <v>35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66"/>
      <c r="S5" s="66"/>
    </row>
    <row r="6" spans="1:21" s="48" customFormat="1">
      <c r="A6" s="60"/>
      <c r="B6" s="84" t="s">
        <v>46</v>
      </c>
      <c r="C6" s="85"/>
      <c r="D6" s="85"/>
      <c r="E6" s="53">
        <f>+B20</f>
        <v>4033.4738409690785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66"/>
      <c r="S6" s="66"/>
    </row>
    <row r="7" spans="1:21" s="48" customFormat="1" ht="12.75" thickBot="1">
      <c r="A7" s="1"/>
      <c r="B7" s="86" t="s">
        <v>47</v>
      </c>
      <c r="C7" s="87"/>
      <c r="D7" s="87"/>
      <c r="E7" s="54">
        <f>+D20</f>
        <v>-4.4200511618701768E-2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66"/>
      <c r="S7" s="66"/>
    </row>
    <row r="8" spans="1:21">
      <c r="A8" s="33" t="s">
        <v>15</v>
      </c>
      <c r="C8" s="1" t="s">
        <v>27</v>
      </c>
      <c r="G8" s="13">
        <f>AVERAGE(G10:G13)</f>
        <v>0.100032262795077</v>
      </c>
      <c r="I8" s="13">
        <f>AVERAGE(I10:I13)</f>
        <v>6.2438792265680637E-2</v>
      </c>
      <c r="K8" s="13">
        <f>AVERAGE(K10:K13)</f>
        <v>4.0430747484605456E-2</v>
      </c>
      <c r="N8" s="50">
        <f>AVERAGE(N11:N13)</f>
        <v>21.007537766601615</v>
      </c>
      <c r="O8" s="50">
        <f>AVERAGE(O11:O13)</f>
        <v>4.3544327315922038</v>
      </c>
    </row>
    <row r="9" spans="1:21">
      <c r="A9" s="1">
        <v>3563</v>
      </c>
      <c r="B9" s="41"/>
      <c r="C9" s="46">
        <f t="shared" ref="C9:C12" si="4">+J9/L9*1000000</f>
        <v>115939393.93939394</v>
      </c>
      <c r="E9" s="35" t="str">
        <f>+コピー!B2</f>
        <v>2015/09 I</v>
      </c>
      <c r="F9" s="31">
        <f>+コピー!C2</f>
        <v>136174</v>
      </c>
      <c r="G9" s="7"/>
      <c r="H9" s="31">
        <f>+コピー!E2</f>
        <v>6888</v>
      </c>
      <c r="I9" s="7">
        <f t="shared" ref="I9:I13" si="5">+H9/F9</f>
        <v>5.0582343178580347E-2</v>
      </c>
      <c r="J9" s="31">
        <f>+コピー!I2</f>
        <v>3826</v>
      </c>
      <c r="K9" s="7">
        <f t="shared" ref="K9:K13" si="6">+J9/F9</f>
        <v>2.8096406068706215E-2</v>
      </c>
      <c r="L9" s="32">
        <f>VALUE(SUBSTITUTE(コピー!K2,"円","　"))</f>
        <v>33</v>
      </c>
      <c r="M9" s="32">
        <f>VALUE(SUBSTITUTE(コピー!L2,"円","　"))</f>
        <v>400.5</v>
      </c>
      <c r="N9" s="10"/>
      <c r="O9" s="10"/>
      <c r="P9" s="48"/>
      <c r="Q9" s="48"/>
    </row>
    <row r="10" spans="1:21">
      <c r="B10" s="41"/>
      <c r="C10" s="46">
        <f t="shared" si="4"/>
        <v>116204379.5620438</v>
      </c>
      <c r="E10" s="35" t="str">
        <f>+コピー!B3</f>
        <v>2016/09 I</v>
      </c>
      <c r="F10" s="31">
        <f>+コピー!C3</f>
        <v>147702</v>
      </c>
      <c r="G10" s="7">
        <f t="shared" ref="G10:G13" si="7">+(F10-F9)/F9</f>
        <v>8.4656395494000322E-2</v>
      </c>
      <c r="H10" s="31">
        <f>+コピー!E3</f>
        <v>7509</v>
      </c>
      <c r="I10" s="7">
        <f t="shared" si="5"/>
        <v>5.0838851200389973E-2</v>
      </c>
      <c r="J10" s="31">
        <f>+コピー!I3</f>
        <v>3184</v>
      </c>
      <c r="K10" s="7">
        <f t="shared" si="6"/>
        <v>2.1556918660546234E-2</v>
      </c>
      <c r="L10" s="32">
        <f>VALUE(SUBSTITUTE(コピー!K3,"円","　"))</f>
        <v>27.4</v>
      </c>
      <c r="M10" s="32">
        <f>VALUE(SUBSTITUTE(コピー!L3,"円","　"))</f>
        <v>210.9</v>
      </c>
      <c r="N10" s="10"/>
      <c r="O10" s="10"/>
      <c r="P10" s="48"/>
      <c r="Q10" s="48"/>
    </row>
    <row r="11" spans="1:21">
      <c r="B11" s="41">
        <v>970</v>
      </c>
      <c r="C11" s="46">
        <f t="shared" si="4"/>
        <v>116060100.16694491</v>
      </c>
      <c r="E11" s="35" t="str">
        <f>+コピー!B4</f>
        <v>2017/09 I</v>
      </c>
      <c r="F11" s="31">
        <f>+コピー!C4</f>
        <v>156402</v>
      </c>
      <c r="G11" s="7">
        <f t="shared" si="7"/>
        <v>5.8902384531015151E-2</v>
      </c>
      <c r="H11" s="31">
        <f>+コピー!E4</f>
        <v>9204</v>
      </c>
      <c r="I11" s="7">
        <f t="shared" si="5"/>
        <v>5.8848352322860321E-2</v>
      </c>
      <c r="J11" s="31">
        <f>+コピー!I4</f>
        <v>6952</v>
      </c>
      <c r="K11" s="7">
        <f t="shared" si="6"/>
        <v>4.4449559468548998E-2</v>
      </c>
      <c r="L11" s="32">
        <f>VALUE(SUBSTITUTE(コピー!K4,"円","　"))</f>
        <v>59.9</v>
      </c>
      <c r="M11" s="32">
        <f>VALUE(SUBSTITUTE(コピー!L4,"円","　"))</f>
        <v>274.5</v>
      </c>
      <c r="N11" s="10">
        <f t="shared" ref="N11:N15" si="8">+B11/L11</f>
        <v>16.19365609348915</v>
      </c>
      <c r="O11" s="10">
        <f t="shared" ref="O11:O14" si="9">+B11/M11</f>
        <v>3.5336976320582876</v>
      </c>
      <c r="P11" s="31">
        <f>VALUE(SUBSTITUTE(コピー!O4,"円","　"))</f>
        <v>11.25</v>
      </c>
      <c r="Q11" s="7">
        <f t="shared" ref="Q11:Q14" si="10">+P11/B11</f>
        <v>1.1597938144329897E-2</v>
      </c>
      <c r="R11" s="4">
        <v>125562</v>
      </c>
      <c r="S11" s="4">
        <v>31853</v>
      </c>
      <c r="T11" s="74">
        <f>+S11/R11</f>
        <v>0.25368343925710007</v>
      </c>
      <c r="U11" s="4">
        <v>43678</v>
      </c>
    </row>
    <row r="12" spans="1:21">
      <c r="B12" s="41">
        <v>1500</v>
      </c>
      <c r="C12" s="46">
        <f t="shared" si="4"/>
        <v>115979680.69666182</v>
      </c>
      <c r="E12" s="35" t="str">
        <f>+コピー!B5</f>
        <v>2018/09 I</v>
      </c>
      <c r="F12" s="31">
        <f>+コピー!C5</f>
        <v>174883</v>
      </c>
      <c r="G12" s="7">
        <f t="shared" si="7"/>
        <v>0.11816345059526093</v>
      </c>
      <c r="H12" s="31">
        <f>+コピー!E5</f>
        <v>11718</v>
      </c>
      <c r="I12" s="7">
        <f t="shared" si="5"/>
        <v>6.7004797493181154E-2</v>
      </c>
      <c r="J12" s="31">
        <f>+コピー!I5</f>
        <v>7991</v>
      </c>
      <c r="K12" s="7">
        <f t="shared" si="6"/>
        <v>4.5693406448882964E-2</v>
      </c>
      <c r="L12" s="32">
        <f>VALUE(SUBSTITUTE(コピー!K5,"円","　"))</f>
        <v>68.900000000000006</v>
      </c>
      <c r="M12" s="32">
        <f>VALUE(SUBSTITUTE(コピー!L5,"円","　"))</f>
        <v>351.9</v>
      </c>
      <c r="N12" s="10">
        <f t="shared" si="8"/>
        <v>21.770682148040638</v>
      </c>
      <c r="O12" s="10">
        <f t="shared" si="9"/>
        <v>4.2625745950554137</v>
      </c>
      <c r="P12" s="31">
        <f>VALUE(SUBSTITUTE(コピー!O5,"円","　"))</f>
        <v>21.25</v>
      </c>
      <c r="Q12" s="7">
        <f t="shared" si="10"/>
        <v>1.4166666666666666E-2</v>
      </c>
      <c r="R12" s="4">
        <v>132062</v>
      </c>
      <c r="S12" s="4">
        <v>40835</v>
      </c>
      <c r="T12" s="74">
        <f t="shared" ref="T12:T14" si="11">+S12/R12</f>
        <v>0.309210825218458</v>
      </c>
      <c r="U12" s="4">
        <v>34878</v>
      </c>
    </row>
    <row r="13" spans="1:21">
      <c r="B13" s="41">
        <v>2150</v>
      </c>
      <c r="C13" s="46">
        <f>+J13/L13*1000000</f>
        <v>116072261.07226107</v>
      </c>
      <c r="E13" s="35" t="str">
        <f>+コピー!B6</f>
        <v>2019/09 I</v>
      </c>
      <c r="F13" s="31">
        <f>+コピー!C6</f>
        <v>199088</v>
      </c>
      <c r="G13" s="7">
        <f t="shared" si="7"/>
        <v>0.13840682056003156</v>
      </c>
      <c r="H13" s="31">
        <f>+コピー!E6</f>
        <v>14546</v>
      </c>
      <c r="I13" s="7">
        <f t="shared" si="5"/>
        <v>7.3063168046291094E-2</v>
      </c>
      <c r="J13" s="31">
        <f>+コピー!I6</f>
        <v>9959</v>
      </c>
      <c r="K13" s="7">
        <f t="shared" si="6"/>
        <v>5.0023105360443625E-2</v>
      </c>
      <c r="L13" s="32">
        <f>VALUE(SUBSTITUTE(コピー!K6,"円","　"))</f>
        <v>85.8</v>
      </c>
      <c r="M13" s="32">
        <f>VALUE(SUBSTITUTE(コピー!L6,"円","　"))</f>
        <v>408.2</v>
      </c>
      <c r="N13" s="10">
        <f t="shared" si="8"/>
        <v>25.058275058275058</v>
      </c>
      <c r="O13" s="10">
        <f t="shared" si="9"/>
        <v>5.2670259676629101</v>
      </c>
      <c r="P13" s="31">
        <f>VALUE(SUBSTITUTE(コピー!O6,"円","　"))</f>
        <v>22.5</v>
      </c>
      <c r="Q13" s="7">
        <f t="shared" si="10"/>
        <v>1.0465116279069767E-2</v>
      </c>
      <c r="R13" s="4">
        <v>136349</v>
      </c>
      <c r="S13" s="4">
        <v>47367</v>
      </c>
      <c r="T13" s="74">
        <f t="shared" si="11"/>
        <v>0.34739528709414813</v>
      </c>
      <c r="U13" s="4">
        <v>31814</v>
      </c>
    </row>
    <row r="14" spans="1:21">
      <c r="B14" s="41">
        <v>2922</v>
      </c>
      <c r="C14" s="46">
        <f>+J14/L14*1000000</f>
        <v>116133093.52517986</v>
      </c>
      <c r="D14" s="34"/>
      <c r="E14" s="35" t="str">
        <f>+コピー!B7</f>
        <v>2020/09 I</v>
      </c>
      <c r="F14" s="31">
        <f>+コピー!C7</f>
        <v>204957</v>
      </c>
      <c r="G14" s="7">
        <f t="shared" ref="G14:G15" si="12">+(F14-F13)/F13</f>
        <v>2.9479426183396287E-2</v>
      </c>
      <c r="H14" s="31">
        <f>+コピー!E7</f>
        <v>12061</v>
      </c>
      <c r="I14" s="7">
        <f t="shared" ref="I14:I15" si="13">+H14/F14</f>
        <v>5.884648975150885E-2</v>
      </c>
      <c r="J14" s="31">
        <f>+コピー!I7</f>
        <v>6457</v>
      </c>
      <c r="K14" s="7">
        <f t="shared" ref="K14:K15" si="14">+J14/F14</f>
        <v>3.1504169167191169E-2</v>
      </c>
      <c r="L14" s="32">
        <f>VALUE(SUBSTITUTE(コピー!K7,"円","　"))</f>
        <v>55.6</v>
      </c>
      <c r="M14" s="32">
        <f>VALUE(SUBSTITUTE(コピー!L7,"円","　"))</f>
        <v>438.7</v>
      </c>
      <c r="N14" s="10">
        <f t="shared" si="8"/>
        <v>52.553956834532372</v>
      </c>
      <c r="O14" s="10">
        <f t="shared" si="9"/>
        <v>6.6605881012081154</v>
      </c>
      <c r="P14" s="31">
        <f>VALUE(SUBSTITUTE(コピー!O7,"円","　"))</f>
        <v>15</v>
      </c>
      <c r="Q14" s="7">
        <f t="shared" si="10"/>
        <v>5.1334702258726897E-3</v>
      </c>
      <c r="R14" s="4">
        <v>237265</v>
      </c>
      <c r="S14" s="4">
        <v>50920</v>
      </c>
      <c r="T14" s="74">
        <f t="shared" si="11"/>
        <v>0.21461235327587297</v>
      </c>
      <c r="U14" s="4">
        <v>123699</v>
      </c>
    </row>
    <row r="15" spans="1:21">
      <c r="B15" s="41">
        <v>4010</v>
      </c>
      <c r="C15" s="69">
        <f t="shared" ref="C15:C24" si="15">+C14</f>
        <v>116133093.52517986</v>
      </c>
      <c r="D15" s="34"/>
      <c r="E15" s="30">
        <v>2021</v>
      </c>
      <c r="F15" s="31">
        <f>+AVERAGE(F29)*4</f>
        <v>238116</v>
      </c>
      <c r="G15" s="7">
        <f t="shared" si="12"/>
        <v>0.16178515493493759</v>
      </c>
      <c r="H15" s="31">
        <f>+AVERAGE(H29)*4</f>
        <v>28032</v>
      </c>
      <c r="I15" s="7">
        <f t="shared" si="13"/>
        <v>0.11772413445547548</v>
      </c>
      <c r="J15" s="31">
        <f>+AVERAGE(J29)*4</f>
        <v>16392</v>
      </c>
      <c r="K15" s="7">
        <f t="shared" si="14"/>
        <v>6.884039711737136E-2</v>
      </c>
      <c r="L15" s="31">
        <f>+AVERAGE(L29)*4</f>
        <v>141.19999999999999</v>
      </c>
      <c r="M15" s="42"/>
      <c r="N15" s="10">
        <f t="shared" si="8"/>
        <v>28.399433427762041</v>
      </c>
      <c r="P15" s="31">
        <f>VALUE(SUBSTITUTE(コピー!O8,"円","　"))</f>
        <v>22.5</v>
      </c>
      <c r="R15" s="4"/>
      <c r="S15" s="4"/>
    </row>
    <row r="16" spans="1:21">
      <c r="B16" s="45">
        <f t="shared" ref="B16:B18" si="16">+L16*N16</f>
        <v>3194.8890702679264</v>
      </c>
      <c r="C16" s="69">
        <f t="shared" si="15"/>
        <v>116133093.52517986</v>
      </c>
      <c r="D16" s="34"/>
      <c r="E16" s="30">
        <v>2022</v>
      </c>
      <c r="F16" s="45">
        <f t="shared" ref="F16:F18" si="17">+F15*(1+G16)</f>
        <v>252402.96000000002</v>
      </c>
      <c r="G16" s="68">
        <v>0.06</v>
      </c>
      <c r="H16" s="45">
        <f t="shared" ref="H16:H18" si="18">+F16*I$14</f>
        <v>14853.028198890499</v>
      </c>
      <c r="I16" s="68">
        <v>6.6000000000000003E-2</v>
      </c>
      <c r="J16" s="45">
        <f t="shared" ref="J16:J18" si="19">+F16*K16</f>
        <v>10600.924320000002</v>
      </c>
      <c r="K16" s="68">
        <v>4.2000000000000003E-2</v>
      </c>
      <c r="L16" s="14">
        <f t="shared" ref="L16:L18" si="20">+J16/C16*1000000</f>
        <v>91.282544864797899</v>
      </c>
      <c r="M16" s="42"/>
      <c r="N16" s="41">
        <v>35</v>
      </c>
      <c r="R16" s="4"/>
      <c r="S16" s="4"/>
    </row>
    <row r="17" spans="1:29">
      <c r="B17" s="45">
        <f t="shared" si="16"/>
        <v>3386.5824144840021</v>
      </c>
      <c r="C17" s="69">
        <f t="shared" si="15"/>
        <v>116133093.52517986</v>
      </c>
      <c r="D17" s="34"/>
      <c r="E17" s="30">
        <v>2023</v>
      </c>
      <c r="F17" s="45">
        <f t="shared" si="17"/>
        <v>267547.13760000002</v>
      </c>
      <c r="G17" s="68">
        <f t="shared" ref="G17:G24" si="21">+G16</f>
        <v>0.06</v>
      </c>
      <c r="H17" s="45">
        <f t="shared" si="18"/>
        <v>15744.20989082393</v>
      </c>
      <c r="I17" s="68">
        <f>+I16</f>
        <v>6.6000000000000003E-2</v>
      </c>
      <c r="J17" s="45">
        <f t="shared" si="19"/>
        <v>11236.979779200001</v>
      </c>
      <c r="K17" s="68">
        <f>+K16</f>
        <v>4.2000000000000003E-2</v>
      </c>
      <c r="L17" s="14">
        <f t="shared" si="20"/>
        <v>96.759497556685773</v>
      </c>
      <c r="M17" s="42"/>
      <c r="N17" s="41">
        <f t="shared" ref="N17:N24" si="22">+N16</f>
        <v>35</v>
      </c>
      <c r="R17" s="4"/>
      <c r="S17" s="4"/>
    </row>
    <row r="18" spans="1:29">
      <c r="B18" s="45">
        <f t="shared" si="16"/>
        <v>3589.7773593530419</v>
      </c>
      <c r="C18" s="69">
        <f t="shared" si="15"/>
        <v>116133093.52517986</v>
      </c>
      <c r="E18" s="30">
        <v>2024</v>
      </c>
      <c r="F18" s="45">
        <f t="shared" si="17"/>
        <v>283599.96585600002</v>
      </c>
      <c r="G18" s="68">
        <f t="shared" si="21"/>
        <v>0.06</v>
      </c>
      <c r="H18" s="45">
        <f t="shared" si="18"/>
        <v>16688.862484273366</v>
      </c>
      <c r="I18" s="68">
        <f>+I17</f>
        <v>6.6000000000000003E-2</v>
      </c>
      <c r="J18" s="45">
        <f t="shared" si="19"/>
        <v>11911.198565952001</v>
      </c>
      <c r="K18" s="68">
        <f>+K17</f>
        <v>4.2000000000000003E-2</v>
      </c>
      <c r="L18" s="14">
        <f t="shared" si="20"/>
        <v>102.56506741008691</v>
      </c>
      <c r="M18" s="42"/>
      <c r="N18" s="41">
        <f t="shared" si="22"/>
        <v>35</v>
      </c>
      <c r="R18" s="4"/>
      <c r="S18" s="4"/>
    </row>
    <row r="19" spans="1:29" s="48" customFormat="1">
      <c r="A19" s="1"/>
      <c r="B19" s="45">
        <f t="shared" ref="B19:B23" si="23">+L19*N19</f>
        <v>3805.1640009142252</v>
      </c>
      <c r="C19" s="69">
        <f t="shared" si="15"/>
        <v>116133093.52517986</v>
      </c>
      <c r="E19" s="30">
        <v>2025</v>
      </c>
      <c r="F19" s="45">
        <f t="shared" ref="F19:F23" si="24">+F18*(1+G19)</f>
        <v>300615.96380736004</v>
      </c>
      <c r="G19" s="68">
        <f t="shared" si="21"/>
        <v>0.06</v>
      </c>
      <c r="H19" s="45">
        <f t="shared" ref="H19:H23" si="25">+F19*I$14</f>
        <v>17690.194233329767</v>
      </c>
      <c r="I19" s="68">
        <f t="shared" ref="I19:I23" si="26">+I18</f>
        <v>6.6000000000000003E-2</v>
      </c>
      <c r="J19" s="45">
        <f t="shared" ref="J19:J23" si="27">+F19*K19</f>
        <v>12625.870479909123</v>
      </c>
      <c r="K19" s="68">
        <f t="shared" ref="K19:K23" si="28">+K18</f>
        <v>4.2000000000000003E-2</v>
      </c>
      <c r="L19" s="14">
        <f t="shared" ref="L19:L23" si="29">+J19/C19*1000000</f>
        <v>108.71897145469215</v>
      </c>
      <c r="N19" s="41">
        <f t="shared" si="22"/>
        <v>35</v>
      </c>
      <c r="R19" s="4"/>
      <c r="S19" s="4"/>
    </row>
    <row r="20" spans="1:29" s="48" customFormat="1" ht="13.5">
      <c r="A20" s="1"/>
      <c r="B20" s="45">
        <f t="shared" si="23"/>
        <v>4033.4738409690785</v>
      </c>
      <c r="C20" s="69">
        <f t="shared" si="15"/>
        <v>116133093.52517986</v>
      </c>
      <c r="D20" s="47">
        <f>+(B20-B2)/B2</f>
        <v>-4.4200511618701768E-2</v>
      </c>
      <c r="E20" s="30">
        <v>2026</v>
      </c>
      <c r="F20" s="45">
        <f t="shared" si="24"/>
        <v>318652.92163580167</v>
      </c>
      <c r="G20" s="68">
        <f t="shared" si="21"/>
        <v>0.06</v>
      </c>
      <c r="H20" s="45">
        <f t="shared" si="25"/>
        <v>18751.605887329555</v>
      </c>
      <c r="I20" s="68">
        <f t="shared" si="26"/>
        <v>6.6000000000000003E-2</v>
      </c>
      <c r="J20" s="45">
        <f t="shared" si="27"/>
        <v>13383.422708703671</v>
      </c>
      <c r="K20" s="68">
        <f t="shared" si="28"/>
        <v>4.2000000000000003E-2</v>
      </c>
      <c r="L20" s="14">
        <f t="shared" si="29"/>
        <v>115.24210974197368</v>
      </c>
      <c r="N20" s="41">
        <f t="shared" si="22"/>
        <v>35</v>
      </c>
      <c r="R20" s="4"/>
      <c r="S20" s="4"/>
    </row>
    <row r="21" spans="1:29" s="48" customFormat="1">
      <c r="A21" s="1"/>
      <c r="B21" s="45">
        <f t="shared" si="23"/>
        <v>4275.4822714272232</v>
      </c>
      <c r="C21" s="69">
        <f t="shared" si="15"/>
        <v>116133093.52517986</v>
      </c>
      <c r="E21" s="30">
        <v>2027</v>
      </c>
      <c r="F21" s="45">
        <f t="shared" si="24"/>
        <v>337772.0969339498</v>
      </c>
      <c r="G21" s="68">
        <f t="shared" si="21"/>
        <v>0.06</v>
      </c>
      <c r="H21" s="45">
        <f t="shared" si="25"/>
        <v>19876.702240569331</v>
      </c>
      <c r="I21" s="68">
        <f t="shared" si="26"/>
        <v>6.6000000000000003E-2</v>
      </c>
      <c r="J21" s="45">
        <f t="shared" si="27"/>
        <v>14186.428071225891</v>
      </c>
      <c r="K21" s="68">
        <f t="shared" si="28"/>
        <v>4.2000000000000003E-2</v>
      </c>
      <c r="L21" s="14">
        <f t="shared" si="29"/>
        <v>122.15663632649209</v>
      </c>
      <c r="N21" s="41">
        <f t="shared" si="22"/>
        <v>35</v>
      </c>
      <c r="R21" s="4"/>
      <c r="S21" s="4"/>
    </row>
    <row r="22" spans="1:29" s="48" customFormat="1">
      <c r="A22" s="1"/>
      <c r="B22" s="45">
        <f t="shared" si="23"/>
        <v>4532.011207712857</v>
      </c>
      <c r="C22" s="69">
        <f t="shared" si="15"/>
        <v>116133093.52517986</v>
      </c>
      <c r="E22" s="30">
        <v>2028</v>
      </c>
      <c r="F22" s="45">
        <f t="shared" si="24"/>
        <v>358038.42274998681</v>
      </c>
      <c r="G22" s="68">
        <f t="shared" si="21"/>
        <v>0.06</v>
      </c>
      <c r="H22" s="45">
        <f t="shared" si="25"/>
        <v>21069.304375003492</v>
      </c>
      <c r="I22" s="68">
        <f t="shared" si="26"/>
        <v>6.6000000000000003E-2</v>
      </c>
      <c r="J22" s="45">
        <f t="shared" si="27"/>
        <v>15037.613755499448</v>
      </c>
      <c r="K22" s="68">
        <f t="shared" si="28"/>
        <v>4.2000000000000003E-2</v>
      </c>
      <c r="L22" s="14">
        <f t="shared" si="29"/>
        <v>129.48603450608164</v>
      </c>
      <c r="N22" s="41">
        <f t="shared" si="22"/>
        <v>35</v>
      </c>
      <c r="R22" s="4"/>
      <c r="S22" s="4"/>
    </row>
    <row r="23" spans="1:29" s="48" customFormat="1">
      <c r="A23" s="1"/>
      <c r="B23" s="45">
        <f t="shared" si="23"/>
        <v>4803.9318801756299</v>
      </c>
      <c r="C23" s="69">
        <f t="shared" si="15"/>
        <v>116133093.52517986</v>
      </c>
      <c r="E23" s="30">
        <v>2029</v>
      </c>
      <c r="F23" s="45">
        <f t="shared" si="24"/>
        <v>379520.72811498604</v>
      </c>
      <c r="G23" s="68">
        <f t="shared" si="21"/>
        <v>0.06</v>
      </c>
      <c r="H23" s="45">
        <f t="shared" si="25"/>
        <v>22333.462637503704</v>
      </c>
      <c r="I23" s="68">
        <f t="shared" si="26"/>
        <v>6.6000000000000003E-2</v>
      </c>
      <c r="J23" s="45">
        <f t="shared" si="27"/>
        <v>15939.870580829414</v>
      </c>
      <c r="K23" s="68">
        <f t="shared" si="28"/>
        <v>4.2000000000000003E-2</v>
      </c>
      <c r="L23" s="14">
        <f t="shared" si="29"/>
        <v>137.25519657644656</v>
      </c>
      <c r="N23" s="41">
        <f t="shared" si="22"/>
        <v>35</v>
      </c>
      <c r="R23" s="4"/>
      <c r="S23" s="4"/>
    </row>
    <row r="24" spans="1:29">
      <c r="B24" s="45">
        <f t="shared" ref="B24" si="30">+L24*N24</f>
        <v>5092.167792986168</v>
      </c>
      <c r="C24" s="69">
        <f t="shared" si="15"/>
        <v>116133093.52517986</v>
      </c>
      <c r="E24" s="30">
        <v>2030</v>
      </c>
      <c r="F24" s="45">
        <f t="shared" ref="F24" si="31">+F23*(1+G24)</f>
        <v>402291.97180188523</v>
      </c>
      <c r="G24" s="68">
        <f t="shared" si="21"/>
        <v>0.06</v>
      </c>
      <c r="H24" s="45">
        <f t="shared" ref="H24" si="32">+F24*I$14</f>
        <v>23673.470395753928</v>
      </c>
      <c r="I24" s="68">
        <f t="shared" ref="I24" si="33">+I23</f>
        <v>6.6000000000000003E-2</v>
      </c>
      <c r="J24" s="45">
        <f t="shared" ref="J24" si="34">+F24*K24</f>
        <v>16896.26281567918</v>
      </c>
      <c r="K24" s="68">
        <f t="shared" ref="K24" si="35">+K23</f>
        <v>4.2000000000000003E-2</v>
      </c>
      <c r="L24" s="14">
        <f t="shared" ref="L24" si="36">+J24/C24*1000000</f>
        <v>145.49050837103337</v>
      </c>
      <c r="M24" s="48"/>
      <c r="N24" s="41">
        <f t="shared" si="22"/>
        <v>35</v>
      </c>
      <c r="R24" s="4"/>
      <c r="S24" s="4"/>
    </row>
    <row r="25" spans="1:29">
      <c r="C25" s="46">
        <v>116049984</v>
      </c>
      <c r="D25" s="34"/>
      <c r="N25" s="34"/>
    </row>
    <row r="26" spans="1:29" ht="25.5">
      <c r="D26" s="34"/>
      <c r="F26" s="62" t="s">
        <v>48</v>
      </c>
      <c r="G26" s="62" t="s">
        <v>49</v>
      </c>
      <c r="H26" s="62" t="s">
        <v>50</v>
      </c>
      <c r="I26" s="62" t="s">
        <v>51</v>
      </c>
      <c r="J26" s="62" t="s">
        <v>52</v>
      </c>
      <c r="K26" s="62" t="s">
        <v>53</v>
      </c>
    </row>
    <row r="27" spans="1:29">
      <c r="D27" s="34"/>
      <c r="F27" s="64">
        <f>+F13</f>
        <v>199088</v>
      </c>
      <c r="G27" s="64">
        <f>+F12</f>
        <v>174883</v>
      </c>
      <c r="H27" s="64">
        <f>+F11</f>
        <v>156402</v>
      </c>
      <c r="I27" s="64">
        <f>+J13</f>
        <v>9959</v>
      </c>
      <c r="J27" s="64">
        <f>+J12</f>
        <v>7991</v>
      </c>
      <c r="K27" s="64">
        <f>+J11</f>
        <v>6952</v>
      </c>
      <c r="L27" s="42"/>
    </row>
    <row r="28" spans="1:29" s="48" customFormat="1">
      <c r="A28" s="1"/>
    </row>
    <row r="29" spans="1:29">
      <c r="C29" s="63">
        <f>+コピー!P8</f>
        <v>44232</v>
      </c>
      <c r="D29" s="48" t="str">
        <f>+コピー!R8</f>
        <v>1Q</v>
      </c>
      <c r="E29" s="35" t="str">
        <f>+コピー!Q8</f>
        <v>2020/12 I</v>
      </c>
      <c r="F29" s="31">
        <f>+コピー!S8</f>
        <v>59529</v>
      </c>
      <c r="G29" s="7" t="e">
        <f>+(F29-F32)/F32</f>
        <v>#DIV/0!</v>
      </c>
      <c r="H29" s="31">
        <f>+コピー!U8</f>
        <v>7008</v>
      </c>
      <c r="I29" s="7">
        <f t="shared" ref="I29" si="37">+H29/F29</f>
        <v>0.11772413445547548</v>
      </c>
      <c r="J29" s="31">
        <f>+コピー!Y8</f>
        <v>4098</v>
      </c>
      <c r="K29" s="7">
        <f t="shared" ref="K29" si="38">+J29/F29</f>
        <v>6.884039711737136E-2</v>
      </c>
      <c r="L29" s="32">
        <f>VALUE(SUBSTITUTE(コピー!AA8,"円","　"))</f>
        <v>35.299999999999997</v>
      </c>
    </row>
    <row r="30" spans="1:29">
      <c r="C30" s="63">
        <f>+コピー!P9</f>
        <v>0</v>
      </c>
      <c r="D30" s="48">
        <f>+コピー!R9</f>
        <v>0</v>
      </c>
      <c r="E30" s="35">
        <f>+コピー!Q9</f>
        <v>0</v>
      </c>
      <c r="F30" s="31">
        <f>+コピー!S9</f>
        <v>0</v>
      </c>
      <c r="G30" s="7" t="e">
        <f t="shared" ref="G30:G32" si="39">+(F30-F33)/F33</f>
        <v>#DIV/0!</v>
      </c>
      <c r="H30" s="31">
        <f>+コピー!U9</f>
        <v>0</v>
      </c>
      <c r="I30" s="7" t="e">
        <f t="shared" ref="I30:I32" si="40">+H30/F30</f>
        <v>#DIV/0!</v>
      </c>
      <c r="J30" s="31">
        <f>+コピー!Y9</f>
        <v>0</v>
      </c>
      <c r="K30" s="7" t="e">
        <f t="shared" ref="K30:K32" si="41">+J30/F30</f>
        <v>#DIV/0!</v>
      </c>
      <c r="L30" s="32" t="e">
        <f>VALUE(SUBSTITUTE(コピー!AA9,"円","　"))</f>
        <v>#VALUE!</v>
      </c>
      <c r="M30" s="48"/>
    </row>
    <row r="31" spans="1:29">
      <c r="C31" s="63">
        <f>+コピー!P10</f>
        <v>0</v>
      </c>
      <c r="D31" s="48">
        <f>+コピー!R10</f>
        <v>0</v>
      </c>
      <c r="E31" s="35">
        <f>+コピー!Q10</f>
        <v>0</v>
      </c>
      <c r="F31" s="31">
        <f>+コピー!S10</f>
        <v>0</v>
      </c>
      <c r="G31" s="7" t="e">
        <f t="shared" si="39"/>
        <v>#DIV/0!</v>
      </c>
      <c r="H31" s="31">
        <f>+コピー!U10</f>
        <v>0</v>
      </c>
      <c r="I31" s="7" t="e">
        <f t="shared" si="40"/>
        <v>#DIV/0!</v>
      </c>
      <c r="J31" s="31">
        <f>+コピー!Y10</f>
        <v>0</v>
      </c>
      <c r="K31" s="7" t="e">
        <f t="shared" si="41"/>
        <v>#DIV/0!</v>
      </c>
      <c r="L31" s="32" t="e">
        <f>VALUE(SUBSTITUTE(コピー!AA10,"円","　"))</f>
        <v>#VALUE!</v>
      </c>
    </row>
    <row r="32" spans="1:29">
      <c r="C32" s="63">
        <f>+コピー!P11</f>
        <v>0</v>
      </c>
      <c r="D32" s="48">
        <f>+コピー!R11</f>
        <v>0</v>
      </c>
      <c r="E32" s="35">
        <f>+コピー!Q11</f>
        <v>0</v>
      </c>
      <c r="F32" s="31">
        <f>+コピー!S11</f>
        <v>0</v>
      </c>
      <c r="G32" s="7" t="e">
        <f t="shared" si="39"/>
        <v>#DIV/0!</v>
      </c>
      <c r="H32" s="31">
        <f>+コピー!U11</f>
        <v>0</v>
      </c>
      <c r="I32" s="7" t="e">
        <f t="shared" si="40"/>
        <v>#DIV/0!</v>
      </c>
      <c r="J32" s="31">
        <f>+コピー!Y11</f>
        <v>0</v>
      </c>
      <c r="K32" s="7" t="e">
        <f t="shared" si="41"/>
        <v>#DIV/0!</v>
      </c>
      <c r="L32" s="32" t="e">
        <f>VALUE(SUBSTITUTE(コピー!AA11,"円","　"))</f>
        <v>#VALUE!</v>
      </c>
      <c r="V32" s="48"/>
      <c r="W32" s="48"/>
      <c r="X32" s="48"/>
      <c r="Y32" s="48"/>
      <c r="Z32" s="48"/>
      <c r="AA32" s="48"/>
      <c r="AB32" s="48"/>
      <c r="AC32" s="48"/>
    </row>
    <row r="33" spans="6:29">
      <c r="V33" s="48"/>
      <c r="W33" s="48"/>
      <c r="X33" s="48"/>
      <c r="Y33" s="48"/>
      <c r="Z33" s="48"/>
      <c r="AA33" s="48"/>
      <c r="AB33" s="48"/>
      <c r="AC33" s="48"/>
    </row>
    <row r="34" spans="6:29">
      <c r="F34" s="48"/>
      <c r="G34" s="48"/>
      <c r="H34" s="48"/>
      <c r="I34" s="48"/>
      <c r="J34" s="48"/>
      <c r="K34" s="48"/>
      <c r="L34" s="48"/>
      <c r="M34" s="48"/>
      <c r="N34" s="48"/>
      <c r="V34" s="48"/>
      <c r="W34" s="48"/>
      <c r="X34" s="48"/>
      <c r="Y34" s="48"/>
      <c r="Z34" s="48"/>
      <c r="AA34" s="48"/>
      <c r="AB34" s="48"/>
      <c r="AC34" s="48"/>
    </row>
    <row r="35" spans="6:29">
      <c r="F35" s="48"/>
      <c r="G35" s="48"/>
      <c r="H35" s="48"/>
      <c r="I35" s="48"/>
      <c r="J35" s="48"/>
      <c r="K35" s="48"/>
      <c r="L35" s="48"/>
      <c r="M35" s="48"/>
      <c r="N35" s="48"/>
      <c r="V35" s="48"/>
      <c r="W35" s="48"/>
      <c r="X35" s="48"/>
      <c r="Y35" s="48"/>
      <c r="Z35" s="48"/>
      <c r="AA35" s="48"/>
      <c r="AB35" s="48"/>
      <c r="AC35" s="48"/>
    </row>
    <row r="36" spans="6:29">
      <c r="F36" s="48"/>
      <c r="G36" s="48"/>
      <c r="H36" s="48"/>
      <c r="I36" s="48"/>
      <c r="J36" s="48"/>
      <c r="K36" s="48"/>
      <c r="L36" s="48"/>
      <c r="M36" s="48"/>
      <c r="N36" s="48"/>
      <c r="V36" s="48"/>
      <c r="W36" s="48"/>
      <c r="X36" s="48"/>
      <c r="Y36" s="48"/>
      <c r="Z36" s="48"/>
      <c r="AA36" s="48"/>
      <c r="AB36" s="48"/>
      <c r="AC36" s="48"/>
    </row>
    <row r="37" spans="6:29">
      <c r="F37" s="48"/>
      <c r="G37" s="48"/>
      <c r="H37" s="48"/>
      <c r="I37" s="48"/>
      <c r="J37" s="48"/>
      <c r="K37" s="48"/>
      <c r="L37" s="48"/>
      <c r="M37" s="48"/>
      <c r="N37" s="48"/>
    </row>
  </sheetData>
  <mergeCells count="6">
    <mergeCell ref="G3:Q7"/>
    <mergeCell ref="B3:D3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8"/>
  <sheetViews>
    <sheetView workbookViewId="0">
      <selection activeCell="Y16" sqref="Y16"/>
    </sheetView>
  </sheetViews>
  <sheetFormatPr defaultRowHeight="18.75"/>
  <cols>
    <col min="1" max="1" width="3.75" customWidth="1"/>
    <col min="2" max="2" width="8.25" customWidth="1"/>
    <col min="3" max="3" width="7.375" customWidth="1"/>
    <col min="4" max="4" width="6.625" customWidth="1"/>
    <col min="5" max="5" width="8.25" customWidth="1"/>
    <col min="6" max="6" width="6.75" customWidth="1"/>
    <col min="7" max="8" width="8.25" customWidth="1"/>
    <col min="9" max="9" width="7.375" customWidth="1"/>
    <col min="10" max="10" width="8.25" customWidth="1"/>
    <col min="11" max="11" width="6.875" customWidth="1"/>
    <col min="12" max="12" width="8" customWidth="1"/>
    <col min="13" max="13" width="2.625" customWidth="1"/>
    <col min="15" max="16" width="8.125" customWidth="1"/>
    <col min="17" max="17" width="7.25" customWidth="1"/>
    <col min="18" max="18" width="3.875" customWidth="1"/>
    <col min="19" max="19" width="6.375" customWidth="1"/>
    <col min="20" max="20" width="6.625" customWidth="1"/>
    <col min="21" max="27" width="7.25" customWidth="1"/>
  </cols>
  <sheetData>
    <row r="1" spans="2:27" s="36" customFormat="1" ht="19.5" thickBot="1">
      <c r="B1" s="36" t="s">
        <v>16</v>
      </c>
      <c r="C1" s="36" t="s">
        <v>17</v>
      </c>
      <c r="D1" s="37" t="s">
        <v>18</v>
      </c>
      <c r="E1" s="36" t="s">
        <v>19</v>
      </c>
      <c r="F1" s="37" t="s">
        <v>18</v>
      </c>
      <c r="G1" s="36" t="s">
        <v>20</v>
      </c>
      <c r="H1" s="37" t="s">
        <v>18</v>
      </c>
      <c r="I1" s="36" t="s">
        <v>21</v>
      </c>
      <c r="J1" s="37" t="s">
        <v>18</v>
      </c>
      <c r="K1" s="36" t="s">
        <v>22</v>
      </c>
      <c r="L1" s="36" t="s">
        <v>23</v>
      </c>
      <c r="O1" s="36" t="s">
        <v>24</v>
      </c>
      <c r="Q1" s="36" t="s">
        <v>16</v>
      </c>
      <c r="S1" s="36" t="s">
        <v>17</v>
      </c>
      <c r="T1" s="37" t="s">
        <v>18</v>
      </c>
      <c r="U1" s="36" t="s">
        <v>3</v>
      </c>
      <c r="V1" s="37" t="s">
        <v>18</v>
      </c>
      <c r="W1" s="36" t="s">
        <v>20</v>
      </c>
      <c r="X1" s="37" t="s">
        <v>18</v>
      </c>
      <c r="Y1" s="36" t="s">
        <v>4</v>
      </c>
      <c r="Z1" s="37" t="s">
        <v>18</v>
      </c>
      <c r="AA1" s="36" t="s">
        <v>6</v>
      </c>
    </row>
    <row r="2" spans="2:27" ht="19.5" thickBot="1">
      <c r="B2" s="26" t="s">
        <v>29</v>
      </c>
      <c r="C2" s="18">
        <v>136174</v>
      </c>
      <c r="D2" s="49" t="s">
        <v>30</v>
      </c>
      <c r="E2" s="18">
        <v>6888</v>
      </c>
      <c r="F2" s="49" t="s">
        <v>30</v>
      </c>
      <c r="G2" s="18">
        <v>5226</v>
      </c>
      <c r="H2" s="49" t="s">
        <v>30</v>
      </c>
      <c r="I2" s="18">
        <v>3826</v>
      </c>
      <c r="J2" s="49" t="s">
        <v>30</v>
      </c>
      <c r="K2" s="21" t="s">
        <v>31</v>
      </c>
      <c r="L2" s="28" t="s">
        <v>69</v>
      </c>
      <c r="N2" s="38"/>
      <c r="O2" s="39"/>
      <c r="Q2" s="26" t="s">
        <v>80</v>
      </c>
      <c r="R2" s="26" t="s">
        <v>63</v>
      </c>
      <c r="S2" s="18">
        <v>49274</v>
      </c>
      <c r="T2" s="19">
        <v>0.13700000000000001</v>
      </c>
      <c r="U2" s="18">
        <v>3573</v>
      </c>
      <c r="V2" s="19">
        <v>0.157</v>
      </c>
      <c r="W2" s="18">
        <v>3533</v>
      </c>
      <c r="X2" s="19">
        <v>0.17499999999999999</v>
      </c>
      <c r="Y2" s="18">
        <v>2836</v>
      </c>
      <c r="Z2" s="19">
        <v>0.39</v>
      </c>
      <c r="AA2" s="28" t="s">
        <v>81</v>
      </c>
    </row>
    <row r="3" spans="2:27" ht="19.5" thickBot="1">
      <c r="B3" s="27" t="s">
        <v>32</v>
      </c>
      <c r="C3" s="22">
        <v>147702</v>
      </c>
      <c r="D3" s="24">
        <v>8.5000000000000006E-2</v>
      </c>
      <c r="E3" s="22">
        <v>7509</v>
      </c>
      <c r="F3" s="24">
        <v>0.09</v>
      </c>
      <c r="G3" s="22">
        <v>4692</v>
      </c>
      <c r="H3" s="23">
        <v>-0.10199999999999999</v>
      </c>
      <c r="I3" s="22">
        <v>3184</v>
      </c>
      <c r="J3" s="23">
        <v>-0.16800000000000001</v>
      </c>
      <c r="K3" s="25" t="s">
        <v>33</v>
      </c>
      <c r="L3" s="29" t="s">
        <v>70</v>
      </c>
      <c r="N3" s="38"/>
      <c r="O3" s="39"/>
      <c r="Q3" s="27" t="s">
        <v>38</v>
      </c>
      <c r="R3" s="27" t="s">
        <v>67</v>
      </c>
      <c r="S3" s="22">
        <v>53275</v>
      </c>
      <c r="T3" s="24">
        <v>0.13700000000000001</v>
      </c>
      <c r="U3" s="22">
        <v>3221</v>
      </c>
      <c r="V3" s="24">
        <v>0.15</v>
      </c>
      <c r="W3" s="22">
        <v>3173</v>
      </c>
      <c r="X3" s="24">
        <v>0.14199999999999999</v>
      </c>
      <c r="Y3" s="22">
        <v>2169</v>
      </c>
      <c r="Z3" s="24">
        <v>8.2000000000000003E-2</v>
      </c>
      <c r="AA3" s="29" t="s">
        <v>82</v>
      </c>
    </row>
    <row r="4" spans="2:27" ht="19.5" thickBot="1">
      <c r="B4" s="26" t="s">
        <v>34</v>
      </c>
      <c r="C4" s="18">
        <v>156402</v>
      </c>
      <c r="D4" s="19">
        <v>5.8999999999999997E-2</v>
      </c>
      <c r="E4" s="18">
        <v>9204</v>
      </c>
      <c r="F4" s="19">
        <v>0.22600000000000001</v>
      </c>
      <c r="G4" s="18">
        <v>8995</v>
      </c>
      <c r="H4" s="19">
        <v>0.91700000000000004</v>
      </c>
      <c r="I4" s="18">
        <v>6952</v>
      </c>
      <c r="J4" s="19">
        <v>1.1830000000000001</v>
      </c>
      <c r="K4" s="21" t="s">
        <v>35</v>
      </c>
      <c r="L4" s="28" t="s">
        <v>71</v>
      </c>
      <c r="N4" s="38">
        <v>42979</v>
      </c>
      <c r="O4" s="39" t="s">
        <v>40</v>
      </c>
      <c r="P4" s="78">
        <v>43867</v>
      </c>
      <c r="Q4" s="26" t="s">
        <v>54</v>
      </c>
      <c r="R4" s="26" t="s">
        <v>55</v>
      </c>
      <c r="S4" s="18">
        <v>55738</v>
      </c>
      <c r="T4" s="19">
        <v>0.14799999999999999</v>
      </c>
      <c r="U4" s="18">
        <v>4837</v>
      </c>
      <c r="V4" s="19">
        <v>0.183</v>
      </c>
      <c r="W4" s="18">
        <v>4693</v>
      </c>
      <c r="X4" s="19">
        <v>0.16500000000000001</v>
      </c>
      <c r="Y4" s="18">
        <v>3031</v>
      </c>
      <c r="Z4" s="19">
        <v>0.19900000000000001</v>
      </c>
      <c r="AA4" s="28" t="s">
        <v>56</v>
      </c>
    </row>
    <row r="5" spans="2:27" ht="19.5" thickBot="1">
      <c r="B5" s="27" t="s">
        <v>36</v>
      </c>
      <c r="C5" s="22">
        <v>174883</v>
      </c>
      <c r="D5" s="24">
        <v>0.11799999999999999</v>
      </c>
      <c r="E5" s="22">
        <v>11718</v>
      </c>
      <c r="F5" s="24">
        <v>0.27300000000000002</v>
      </c>
      <c r="G5" s="22">
        <v>11508</v>
      </c>
      <c r="H5" s="24">
        <v>0.27900000000000003</v>
      </c>
      <c r="I5" s="22">
        <v>7991</v>
      </c>
      <c r="J5" s="24">
        <v>0.14899999999999999</v>
      </c>
      <c r="K5" s="25" t="s">
        <v>37</v>
      </c>
      <c r="L5" s="29" t="s">
        <v>72</v>
      </c>
      <c r="N5" s="38">
        <v>43344</v>
      </c>
      <c r="O5" s="39" t="s">
        <v>41</v>
      </c>
      <c r="P5" s="63">
        <v>43958</v>
      </c>
      <c r="Q5" s="27" t="s">
        <v>57</v>
      </c>
      <c r="R5" s="27" t="s">
        <v>58</v>
      </c>
      <c r="S5" s="22">
        <v>52432</v>
      </c>
      <c r="T5" s="24">
        <v>9.2999999999999999E-2</v>
      </c>
      <c r="U5" s="22">
        <v>3398</v>
      </c>
      <c r="V5" s="23">
        <v>-7.1999999999999995E-2</v>
      </c>
      <c r="W5" s="22">
        <v>3190</v>
      </c>
      <c r="X5" s="23">
        <v>-0.121</v>
      </c>
      <c r="Y5" s="22">
        <v>2056</v>
      </c>
      <c r="Z5" s="23">
        <v>-0.153</v>
      </c>
      <c r="AA5" s="29" t="s">
        <v>59</v>
      </c>
    </row>
    <row r="6" spans="2:27" ht="19.5" thickBot="1">
      <c r="B6" s="26" t="s">
        <v>38</v>
      </c>
      <c r="C6" s="18">
        <v>199088</v>
      </c>
      <c r="D6" s="19">
        <v>0.13800000000000001</v>
      </c>
      <c r="E6" s="18">
        <v>14546</v>
      </c>
      <c r="F6" s="19">
        <v>0.24099999999999999</v>
      </c>
      <c r="G6" s="18">
        <v>14363</v>
      </c>
      <c r="H6" s="19">
        <v>0.248</v>
      </c>
      <c r="I6" s="18">
        <v>9959</v>
      </c>
      <c r="J6" s="19">
        <v>0.246</v>
      </c>
      <c r="K6" s="21" t="s">
        <v>39</v>
      </c>
      <c r="L6" s="28" t="s">
        <v>73</v>
      </c>
      <c r="N6" s="38">
        <v>43709</v>
      </c>
      <c r="O6" s="39" t="s">
        <v>42</v>
      </c>
      <c r="P6" s="63">
        <v>44047</v>
      </c>
      <c r="Q6" s="26" t="s">
        <v>62</v>
      </c>
      <c r="R6" s="26" t="s">
        <v>63</v>
      </c>
      <c r="S6" s="18">
        <v>42491</v>
      </c>
      <c r="T6" s="20">
        <v>-0.13800000000000001</v>
      </c>
      <c r="U6" s="72">
        <v>384</v>
      </c>
      <c r="V6" s="20">
        <v>-0.89300000000000002</v>
      </c>
      <c r="W6" s="73">
        <v>-711</v>
      </c>
      <c r="X6" s="20">
        <v>-1.2010000000000001</v>
      </c>
      <c r="Y6" s="73">
        <v>-828</v>
      </c>
      <c r="Z6" s="20">
        <v>-1.292</v>
      </c>
      <c r="AA6" s="28" t="s">
        <v>64</v>
      </c>
    </row>
    <row r="7" spans="2:27" ht="19.5" thickBot="1">
      <c r="B7" s="27" t="s">
        <v>66</v>
      </c>
      <c r="C7" s="22">
        <v>204957</v>
      </c>
      <c r="D7" s="24">
        <v>2.9000000000000001E-2</v>
      </c>
      <c r="E7" s="22">
        <v>12061</v>
      </c>
      <c r="F7" s="23">
        <v>-0.17100000000000001</v>
      </c>
      <c r="G7" s="22">
        <v>10536</v>
      </c>
      <c r="H7" s="23">
        <v>-0.26600000000000001</v>
      </c>
      <c r="I7" s="22">
        <v>6457</v>
      </c>
      <c r="J7" s="23">
        <v>-0.35199999999999998</v>
      </c>
      <c r="K7" s="25" t="s">
        <v>74</v>
      </c>
      <c r="L7" s="29" t="s">
        <v>75</v>
      </c>
      <c r="N7" s="38">
        <v>44075</v>
      </c>
      <c r="O7" s="39" t="s">
        <v>78</v>
      </c>
      <c r="P7" s="78">
        <v>44141</v>
      </c>
      <c r="Q7" s="27" t="s">
        <v>66</v>
      </c>
      <c r="R7" s="27" t="s">
        <v>67</v>
      </c>
      <c r="S7" s="22">
        <v>54296</v>
      </c>
      <c r="T7" s="24">
        <v>1.9E-2</v>
      </c>
      <c r="U7" s="22">
        <v>3442</v>
      </c>
      <c r="V7" s="24">
        <v>6.9000000000000006E-2</v>
      </c>
      <c r="W7" s="22">
        <v>3364</v>
      </c>
      <c r="X7" s="24">
        <v>0.06</v>
      </c>
      <c r="Y7" s="22">
        <v>2198</v>
      </c>
      <c r="Z7" s="24">
        <v>1.2999999999999999E-2</v>
      </c>
      <c r="AA7" s="29" t="s">
        <v>68</v>
      </c>
    </row>
    <row r="8" spans="2:27" ht="19.5" thickBot="1">
      <c r="B8" s="26" t="s">
        <v>76</v>
      </c>
      <c r="C8" s="18">
        <v>250600</v>
      </c>
      <c r="D8" s="19">
        <v>0.223</v>
      </c>
      <c r="E8" s="18">
        <v>17300</v>
      </c>
      <c r="F8" s="19">
        <v>0.434</v>
      </c>
      <c r="G8" s="18">
        <v>16300</v>
      </c>
      <c r="H8" s="19">
        <v>0.54700000000000004</v>
      </c>
      <c r="I8" s="18">
        <v>10500</v>
      </c>
      <c r="J8" s="19">
        <v>0.626</v>
      </c>
      <c r="K8" s="21" t="s">
        <v>77</v>
      </c>
      <c r="L8" s="28" t="s">
        <v>64</v>
      </c>
      <c r="N8" s="40" t="s">
        <v>79</v>
      </c>
      <c r="O8" s="39" t="s">
        <v>42</v>
      </c>
      <c r="P8" s="78">
        <v>44232</v>
      </c>
      <c r="Q8" s="26" t="s">
        <v>83</v>
      </c>
      <c r="R8" s="26" t="s">
        <v>55</v>
      </c>
      <c r="S8" s="18">
        <v>59529</v>
      </c>
      <c r="T8" s="19">
        <v>6.8000000000000005E-2</v>
      </c>
      <c r="U8" s="18">
        <v>7008</v>
      </c>
      <c r="V8" s="19">
        <v>0.44900000000000001</v>
      </c>
      <c r="W8" s="18">
        <v>6656</v>
      </c>
      <c r="X8" s="19">
        <v>0.41799999999999998</v>
      </c>
      <c r="Y8" s="18">
        <v>4098</v>
      </c>
      <c r="Z8" s="19">
        <v>0.35199999999999998</v>
      </c>
      <c r="AA8" s="28" t="s">
        <v>84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035D-8900-4487-B1E7-35CB5E2AF6C8}">
  <dimension ref="A1:U32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4" sqref="A4:A6"/>
    </sheetView>
  </sheetViews>
  <sheetFormatPr defaultRowHeight="12"/>
  <cols>
    <col min="1" max="1" width="9.375" style="1" customWidth="1"/>
    <col min="2" max="2" width="5.375" style="48" customWidth="1"/>
    <col min="3" max="3" width="7.875" style="48" customWidth="1"/>
    <col min="4" max="4" width="6.375" style="48" customWidth="1"/>
    <col min="5" max="5" width="8.25" style="48" customWidth="1"/>
    <col min="6" max="6" width="7.25" style="48" customWidth="1"/>
    <col min="7" max="7" width="6.875" style="48" customWidth="1"/>
    <col min="8" max="9" width="6.625" style="48" customWidth="1"/>
    <col min="10" max="10" width="6" style="48" customWidth="1"/>
    <col min="11" max="11" width="6.5" style="48" customWidth="1"/>
    <col min="12" max="12" width="5.125" style="48" customWidth="1"/>
    <col min="13" max="13" width="6" style="48" customWidth="1"/>
    <col min="14" max="14" width="4.625" style="48" customWidth="1"/>
    <col min="15" max="15" width="4.5" style="48" customWidth="1"/>
    <col min="16" max="16" width="3.75" style="48" customWidth="1"/>
    <col min="17" max="17" width="4.75" style="48" customWidth="1"/>
    <col min="18" max="18" width="6.375" style="48" customWidth="1"/>
    <col min="19" max="19" width="5.375" style="48" customWidth="1"/>
    <col min="20" max="20" width="3.5" style="48" customWidth="1"/>
    <col min="21" max="21" width="6.125" style="48" customWidth="1"/>
    <col min="22" max="16384" width="9" style="48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0" t="s">
        <v>60</v>
      </c>
      <c r="S1" s="70" t="s">
        <v>61</v>
      </c>
      <c r="U1" s="76" t="s">
        <v>65</v>
      </c>
    </row>
    <row r="2" spans="1:21" ht="41.25" customHeight="1" thickBot="1">
      <c r="A2" s="44" t="s">
        <v>28</v>
      </c>
      <c r="B2" s="41">
        <v>4010</v>
      </c>
      <c r="C2" s="9"/>
      <c r="D2" s="9"/>
      <c r="E2" s="35" t="str">
        <f>+E14</f>
        <v>2020/09 I</v>
      </c>
      <c r="F2" s="55">
        <f t="shared" ref="F2:M2" si="0">+F14</f>
        <v>204957</v>
      </c>
      <c r="G2" s="56">
        <f t="shared" si="0"/>
        <v>2.9479426183396287E-2</v>
      </c>
      <c r="H2" s="9">
        <f t="shared" si="0"/>
        <v>12061</v>
      </c>
      <c r="I2" s="57">
        <f t="shared" si="0"/>
        <v>5.884648975150885E-2</v>
      </c>
      <c r="J2" s="55">
        <f t="shared" si="0"/>
        <v>6457</v>
      </c>
      <c r="K2" s="57">
        <f t="shared" si="0"/>
        <v>3.1504169167191169E-2</v>
      </c>
      <c r="L2" s="9">
        <f t="shared" si="0"/>
        <v>55.6</v>
      </c>
      <c r="M2" s="9">
        <f t="shared" si="0"/>
        <v>438.7</v>
      </c>
      <c r="N2" s="75">
        <f t="shared" ref="N2" si="1">+B2/L2</f>
        <v>72.122302158273385</v>
      </c>
      <c r="O2" s="17">
        <f>+B2/M2</f>
        <v>9.1406428082972422</v>
      </c>
      <c r="P2" s="58">
        <f>+P14</f>
        <v>15</v>
      </c>
      <c r="Q2" s="59">
        <f t="shared" ref="Q2" si="2">+P2/B2</f>
        <v>3.740648379052369E-3</v>
      </c>
      <c r="R2" s="9">
        <f t="shared" ref="R2:U2" si="3">+R14</f>
        <v>237265</v>
      </c>
      <c r="S2" s="9">
        <f t="shared" si="3"/>
        <v>50920</v>
      </c>
      <c r="T2" s="48">
        <f t="shared" si="3"/>
        <v>0.21461235327587297</v>
      </c>
      <c r="U2" s="9">
        <f t="shared" si="3"/>
        <v>0</v>
      </c>
    </row>
    <row r="3" spans="1:21">
      <c r="A3" s="61">
        <v>44232</v>
      </c>
      <c r="B3" s="82" t="s">
        <v>43</v>
      </c>
      <c r="C3" s="83"/>
      <c r="D3" s="83"/>
      <c r="E3" s="51">
        <f>+G24</f>
        <v>0.06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79"/>
      <c r="S3" s="79"/>
    </row>
    <row r="4" spans="1:21">
      <c r="B4" s="84" t="s">
        <v>44</v>
      </c>
      <c r="C4" s="85"/>
      <c r="D4" s="85"/>
      <c r="E4" s="52">
        <f>+K24</f>
        <v>0.05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79"/>
      <c r="S4" s="79"/>
    </row>
    <row r="5" spans="1:21">
      <c r="B5" s="84" t="s">
        <v>11</v>
      </c>
      <c r="C5" s="85"/>
      <c r="D5" s="85"/>
      <c r="E5" s="53">
        <f>+N24</f>
        <v>30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79"/>
      <c r="S5" s="79"/>
    </row>
    <row r="6" spans="1:21">
      <c r="A6" s="60"/>
      <c r="B6" s="84" t="s">
        <v>46</v>
      </c>
      <c r="C6" s="85"/>
      <c r="D6" s="85"/>
      <c r="E6" s="53">
        <f>+B20</f>
        <v>4115.7896336419171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79"/>
      <c r="S6" s="79"/>
    </row>
    <row r="7" spans="1:21" ht="12.75" thickBot="1">
      <c r="B7" s="86" t="s">
        <v>47</v>
      </c>
      <c r="C7" s="87"/>
      <c r="D7" s="87"/>
      <c r="E7" s="54">
        <f>+D20</f>
        <v>2.6381454773545421E-2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79"/>
      <c r="S7" s="79"/>
    </row>
    <row r="8" spans="1:21">
      <c r="A8" s="33" t="s">
        <v>15</v>
      </c>
      <c r="C8" s="1" t="s">
        <v>27</v>
      </c>
      <c r="G8" s="13">
        <f>AVERAGE(G10:G13)</f>
        <v>0.100032262795077</v>
      </c>
      <c r="I8" s="13">
        <f>AVERAGE(I10:I13)</f>
        <v>6.2438792265680637E-2</v>
      </c>
      <c r="K8" s="13">
        <f>AVERAGE(K10:K13)</f>
        <v>4.0430747484605456E-2</v>
      </c>
      <c r="N8" s="50">
        <f>AVERAGE(N11:N13)</f>
        <v>21.007537766601615</v>
      </c>
      <c r="O8" s="50">
        <f>AVERAGE(O11:O13)</f>
        <v>4.3544327315922038</v>
      </c>
    </row>
    <row r="9" spans="1:21">
      <c r="A9" s="1">
        <v>3563</v>
      </c>
      <c r="B9" s="41"/>
      <c r="C9" s="46">
        <f t="shared" ref="C9:C12" si="4">+J9/L9*1000000</f>
        <v>115939393.93939394</v>
      </c>
      <c r="E9" s="35" t="str">
        <f>+コピー!B2</f>
        <v>2015/09 I</v>
      </c>
      <c r="F9" s="31">
        <f>+コピー!C2</f>
        <v>136174</v>
      </c>
      <c r="G9" s="7"/>
      <c r="H9" s="31">
        <f>+コピー!E2</f>
        <v>6888</v>
      </c>
      <c r="I9" s="7">
        <f t="shared" ref="I9:I15" si="5">+H9/F9</f>
        <v>5.0582343178580347E-2</v>
      </c>
      <c r="J9" s="31">
        <f>+コピー!I2</f>
        <v>3826</v>
      </c>
      <c r="K9" s="7">
        <f t="shared" ref="K9:K15" si="6">+J9/F9</f>
        <v>2.8096406068706215E-2</v>
      </c>
      <c r="L9" s="32">
        <f>VALUE(SUBSTITUTE(コピー!K2,"円","　"))</f>
        <v>33</v>
      </c>
      <c r="M9" s="32">
        <f>VALUE(SUBSTITUTE(コピー!L2,"円","　"))</f>
        <v>400.5</v>
      </c>
      <c r="N9" s="10"/>
      <c r="O9" s="10"/>
    </row>
    <row r="10" spans="1:21">
      <c r="B10" s="41"/>
      <c r="C10" s="46">
        <f t="shared" si="4"/>
        <v>116204379.5620438</v>
      </c>
      <c r="E10" s="35" t="str">
        <f>+コピー!B3</f>
        <v>2016/09 I</v>
      </c>
      <c r="F10" s="31">
        <f>+コピー!C3</f>
        <v>147702</v>
      </c>
      <c r="G10" s="7">
        <f t="shared" ref="G10:G15" si="7">+(F10-F9)/F9</f>
        <v>8.4656395494000322E-2</v>
      </c>
      <c r="H10" s="31">
        <f>+コピー!E3</f>
        <v>7509</v>
      </c>
      <c r="I10" s="7">
        <f t="shared" si="5"/>
        <v>5.0838851200389973E-2</v>
      </c>
      <c r="J10" s="31">
        <f>+コピー!I3</f>
        <v>3184</v>
      </c>
      <c r="K10" s="7">
        <f t="shared" si="6"/>
        <v>2.1556918660546234E-2</v>
      </c>
      <c r="L10" s="32">
        <f>VALUE(SUBSTITUTE(コピー!K3,"円","　"))</f>
        <v>27.4</v>
      </c>
      <c r="M10" s="32">
        <f>VALUE(SUBSTITUTE(コピー!L3,"円","　"))</f>
        <v>210.9</v>
      </c>
      <c r="N10" s="10"/>
      <c r="O10" s="10"/>
    </row>
    <row r="11" spans="1:21">
      <c r="B11" s="41">
        <v>970</v>
      </c>
      <c r="C11" s="46">
        <f t="shared" si="4"/>
        <v>116060100.16694491</v>
      </c>
      <c r="E11" s="35" t="str">
        <f>+コピー!B4</f>
        <v>2017/09 I</v>
      </c>
      <c r="F11" s="31">
        <f>+コピー!C4</f>
        <v>156402</v>
      </c>
      <c r="G11" s="7">
        <f t="shared" si="7"/>
        <v>5.8902384531015151E-2</v>
      </c>
      <c r="H11" s="31">
        <f>+コピー!E4</f>
        <v>9204</v>
      </c>
      <c r="I11" s="7">
        <f t="shared" si="5"/>
        <v>5.8848352322860321E-2</v>
      </c>
      <c r="J11" s="31">
        <f>+コピー!I4</f>
        <v>6952</v>
      </c>
      <c r="K11" s="7">
        <f t="shared" si="6"/>
        <v>4.4449559468548998E-2</v>
      </c>
      <c r="L11" s="32">
        <f>VALUE(SUBSTITUTE(コピー!K4,"円","　"))</f>
        <v>59.9</v>
      </c>
      <c r="M11" s="32">
        <f>VALUE(SUBSTITUTE(コピー!L4,"円","　"))</f>
        <v>274.5</v>
      </c>
      <c r="N11" s="10">
        <f t="shared" ref="N11:N15" si="8">+B11/L11</f>
        <v>16.19365609348915</v>
      </c>
      <c r="O11" s="10">
        <f t="shared" ref="O11:O14" si="9">+B11/M11</f>
        <v>3.5336976320582876</v>
      </c>
      <c r="P11" s="31">
        <f>VALUE(SUBSTITUTE(コピー!O4,"円","　"))</f>
        <v>11.25</v>
      </c>
      <c r="Q11" s="7">
        <f t="shared" ref="Q11:Q14" si="10">+P11/B11</f>
        <v>1.1597938144329897E-2</v>
      </c>
      <c r="R11" s="4">
        <v>125562</v>
      </c>
      <c r="S11" s="4">
        <v>31853</v>
      </c>
      <c r="T11" s="74">
        <f>+S11/R11</f>
        <v>0.25368343925710007</v>
      </c>
      <c r="U11" s="4">
        <v>43678</v>
      </c>
    </row>
    <row r="12" spans="1:21">
      <c r="B12" s="41">
        <v>1500</v>
      </c>
      <c r="C12" s="46">
        <f t="shared" si="4"/>
        <v>115979680.69666182</v>
      </c>
      <c r="E12" s="35" t="str">
        <f>+コピー!B5</f>
        <v>2018/09 I</v>
      </c>
      <c r="F12" s="31">
        <f>+コピー!C5</f>
        <v>174883</v>
      </c>
      <c r="G12" s="7">
        <f t="shared" si="7"/>
        <v>0.11816345059526093</v>
      </c>
      <c r="H12" s="31">
        <f>+コピー!E5</f>
        <v>11718</v>
      </c>
      <c r="I12" s="7">
        <f t="shared" si="5"/>
        <v>6.7004797493181154E-2</v>
      </c>
      <c r="J12" s="31">
        <f>+コピー!I5</f>
        <v>7991</v>
      </c>
      <c r="K12" s="7">
        <f t="shared" si="6"/>
        <v>4.5693406448882964E-2</v>
      </c>
      <c r="L12" s="32">
        <f>VALUE(SUBSTITUTE(コピー!K5,"円","　"))</f>
        <v>68.900000000000006</v>
      </c>
      <c r="M12" s="32">
        <f>VALUE(SUBSTITUTE(コピー!L5,"円","　"))</f>
        <v>351.9</v>
      </c>
      <c r="N12" s="10">
        <f t="shared" si="8"/>
        <v>21.770682148040638</v>
      </c>
      <c r="O12" s="10">
        <f t="shared" si="9"/>
        <v>4.2625745950554137</v>
      </c>
      <c r="P12" s="31">
        <f>VALUE(SUBSTITUTE(コピー!O5,"円","　"))</f>
        <v>21.25</v>
      </c>
      <c r="Q12" s="7">
        <f t="shared" si="10"/>
        <v>1.4166666666666666E-2</v>
      </c>
      <c r="R12" s="4">
        <v>132062</v>
      </c>
      <c r="S12" s="4">
        <v>40835</v>
      </c>
      <c r="T12" s="74">
        <f t="shared" ref="T12:T14" si="11">+S12/R12</f>
        <v>0.309210825218458</v>
      </c>
      <c r="U12" s="4">
        <v>34878</v>
      </c>
    </row>
    <row r="13" spans="1:21">
      <c r="B13" s="41">
        <v>2150</v>
      </c>
      <c r="C13" s="46">
        <f>+J13/L13*1000000</f>
        <v>116072261.07226107</v>
      </c>
      <c r="E13" s="35" t="str">
        <f>+コピー!B6</f>
        <v>2019/09 I</v>
      </c>
      <c r="F13" s="31">
        <f>+コピー!C6</f>
        <v>199088</v>
      </c>
      <c r="G13" s="7">
        <f t="shared" si="7"/>
        <v>0.13840682056003156</v>
      </c>
      <c r="H13" s="31">
        <f>+コピー!E6</f>
        <v>14546</v>
      </c>
      <c r="I13" s="7">
        <f t="shared" si="5"/>
        <v>7.3063168046291094E-2</v>
      </c>
      <c r="J13" s="31">
        <f>+コピー!I6</f>
        <v>9959</v>
      </c>
      <c r="K13" s="7">
        <f t="shared" si="6"/>
        <v>5.0023105360443625E-2</v>
      </c>
      <c r="L13" s="32">
        <f>VALUE(SUBSTITUTE(コピー!K6,"円","　"))</f>
        <v>85.8</v>
      </c>
      <c r="M13" s="32">
        <f>VALUE(SUBSTITUTE(コピー!L6,"円","　"))</f>
        <v>408.2</v>
      </c>
      <c r="N13" s="10">
        <f t="shared" si="8"/>
        <v>25.058275058275058</v>
      </c>
      <c r="O13" s="10">
        <f t="shared" si="9"/>
        <v>5.2670259676629101</v>
      </c>
      <c r="P13" s="31">
        <f>VALUE(SUBSTITUTE(コピー!O6,"円","　"))</f>
        <v>22.5</v>
      </c>
      <c r="Q13" s="7">
        <f t="shared" si="10"/>
        <v>1.0465116279069767E-2</v>
      </c>
      <c r="R13" s="4">
        <v>136349</v>
      </c>
      <c r="S13" s="4">
        <v>47367</v>
      </c>
      <c r="T13" s="74">
        <f t="shared" si="11"/>
        <v>0.34739528709414813</v>
      </c>
      <c r="U13" s="4">
        <v>31814</v>
      </c>
    </row>
    <row r="14" spans="1:21">
      <c r="B14" s="41">
        <v>2922</v>
      </c>
      <c r="C14" s="46">
        <f>+J14/L14*1000000</f>
        <v>116133093.52517986</v>
      </c>
      <c r="E14" s="35" t="str">
        <f>+コピー!B7</f>
        <v>2020/09 I</v>
      </c>
      <c r="F14" s="31">
        <f>+コピー!C7</f>
        <v>204957</v>
      </c>
      <c r="G14" s="7">
        <f t="shared" si="7"/>
        <v>2.9479426183396287E-2</v>
      </c>
      <c r="H14" s="31">
        <f>+コピー!E7</f>
        <v>12061</v>
      </c>
      <c r="I14" s="7">
        <f t="shared" si="5"/>
        <v>5.884648975150885E-2</v>
      </c>
      <c r="J14" s="31">
        <f>+コピー!I7</f>
        <v>6457</v>
      </c>
      <c r="K14" s="7">
        <f t="shared" si="6"/>
        <v>3.1504169167191169E-2</v>
      </c>
      <c r="L14" s="32">
        <f>VALUE(SUBSTITUTE(コピー!K7,"円","　"))</f>
        <v>55.6</v>
      </c>
      <c r="M14" s="32">
        <f>VALUE(SUBSTITUTE(コピー!L7,"円","　"))</f>
        <v>438.7</v>
      </c>
      <c r="N14" s="10">
        <f t="shared" si="8"/>
        <v>52.553956834532372</v>
      </c>
      <c r="O14" s="10">
        <f t="shared" si="9"/>
        <v>6.6605881012081154</v>
      </c>
      <c r="P14" s="31">
        <f>VALUE(SUBSTITUTE(コピー!O7,"円","　"))</f>
        <v>15</v>
      </c>
      <c r="Q14" s="7">
        <f t="shared" si="10"/>
        <v>5.1334702258726897E-3</v>
      </c>
      <c r="R14" s="4">
        <v>237265</v>
      </c>
      <c r="S14" s="4">
        <v>50920</v>
      </c>
      <c r="T14" s="74">
        <f t="shared" si="11"/>
        <v>0.21461235327587297</v>
      </c>
    </row>
    <row r="15" spans="1:21">
      <c r="B15" s="41">
        <v>4010</v>
      </c>
      <c r="C15" s="69">
        <f t="shared" ref="C15:C24" si="12">+C14</f>
        <v>116133093.52517986</v>
      </c>
      <c r="E15" s="30">
        <v>2021</v>
      </c>
      <c r="F15" s="31">
        <f>+AVERAGE(F29)*4</f>
        <v>238116</v>
      </c>
      <c r="G15" s="7">
        <f t="shared" si="7"/>
        <v>0.16178515493493759</v>
      </c>
      <c r="H15" s="31">
        <f>+AVERAGE(H29)*4</f>
        <v>28032</v>
      </c>
      <c r="I15" s="7">
        <f t="shared" si="5"/>
        <v>0.11772413445547548</v>
      </c>
      <c r="J15" s="31">
        <f>+AVERAGE(J29)*4</f>
        <v>16392</v>
      </c>
      <c r="K15" s="7">
        <f t="shared" si="6"/>
        <v>6.884039711737136E-2</v>
      </c>
      <c r="L15" s="31">
        <f>+AVERAGE(L29)*4</f>
        <v>141.19999999999999</v>
      </c>
      <c r="N15" s="10">
        <f t="shared" si="8"/>
        <v>28.399433427762041</v>
      </c>
      <c r="P15" s="31">
        <f>VALUE(SUBSTITUTE(コピー!O8,"円","　"))</f>
        <v>22.5</v>
      </c>
      <c r="R15" s="4"/>
      <c r="S15" s="4"/>
    </row>
    <row r="16" spans="1:21">
      <c r="B16" s="45">
        <f t="shared" ref="B16:B24" si="13">+L16*N16</f>
        <v>3260.0908880284965</v>
      </c>
      <c r="C16" s="69">
        <f t="shared" si="12"/>
        <v>116133093.52517986</v>
      </c>
      <c r="E16" s="30">
        <v>2022</v>
      </c>
      <c r="F16" s="45">
        <f t="shared" ref="F16:F24" si="14">+F15*(1+G16)</f>
        <v>252402.96000000002</v>
      </c>
      <c r="G16" s="68">
        <v>0.06</v>
      </c>
      <c r="H16" s="45">
        <f t="shared" ref="H16:H24" si="15">+F16*I$14</f>
        <v>14853.028198890499</v>
      </c>
      <c r="I16" s="68">
        <v>6.6000000000000003E-2</v>
      </c>
      <c r="J16" s="45">
        <f t="shared" ref="J16:J24" si="16">+F16*K16</f>
        <v>12620.148000000001</v>
      </c>
      <c r="K16" s="68">
        <v>0.05</v>
      </c>
      <c r="L16" s="14">
        <f t="shared" ref="L16:L24" si="17">+J16/C16*1000000</f>
        <v>108.66969626761654</v>
      </c>
      <c r="N16" s="41">
        <v>30</v>
      </c>
      <c r="R16" s="4"/>
      <c r="S16" s="4"/>
    </row>
    <row r="17" spans="2:19">
      <c r="B17" s="45">
        <f t="shared" si="13"/>
        <v>3455.6963413102058</v>
      </c>
      <c r="C17" s="69">
        <f t="shared" si="12"/>
        <v>116133093.52517986</v>
      </c>
      <c r="E17" s="30">
        <v>2023</v>
      </c>
      <c r="F17" s="45">
        <f t="shared" si="14"/>
        <v>267547.13760000002</v>
      </c>
      <c r="G17" s="68">
        <f t="shared" ref="G17:G24" si="18">+G16</f>
        <v>0.06</v>
      </c>
      <c r="H17" s="45">
        <f t="shared" si="15"/>
        <v>15744.20989082393</v>
      </c>
      <c r="I17" s="68">
        <f>+I16</f>
        <v>6.6000000000000003E-2</v>
      </c>
      <c r="J17" s="45">
        <f t="shared" si="16"/>
        <v>13377.356880000001</v>
      </c>
      <c r="K17" s="68">
        <f>+K16</f>
        <v>0.05</v>
      </c>
      <c r="L17" s="14">
        <f t="shared" si="17"/>
        <v>115.18987804367353</v>
      </c>
      <c r="N17" s="41">
        <f t="shared" ref="N17:N24" si="19">+N16</f>
        <v>30</v>
      </c>
      <c r="R17" s="4"/>
      <c r="S17" s="4"/>
    </row>
    <row r="18" spans="2:19">
      <c r="B18" s="45">
        <f t="shared" si="13"/>
        <v>3663.0381217888184</v>
      </c>
      <c r="C18" s="69">
        <f t="shared" si="12"/>
        <v>116133093.52517986</v>
      </c>
      <c r="E18" s="30">
        <v>2024</v>
      </c>
      <c r="F18" s="45">
        <f t="shared" si="14"/>
        <v>283599.96585600002</v>
      </c>
      <c r="G18" s="68">
        <f t="shared" si="18"/>
        <v>0.06</v>
      </c>
      <c r="H18" s="45">
        <f t="shared" si="15"/>
        <v>16688.862484273366</v>
      </c>
      <c r="I18" s="68">
        <f>+I17</f>
        <v>6.6000000000000003E-2</v>
      </c>
      <c r="J18" s="45">
        <f t="shared" si="16"/>
        <v>14179.998292800003</v>
      </c>
      <c r="K18" s="68">
        <f>+K17</f>
        <v>0.05</v>
      </c>
      <c r="L18" s="14">
        <f t="shared" si="17"/>
        <v>122.10127072629395</v>
      </c>
      <c r="N18" s="41">
        <f t="shared" si="19"/>
        <v>30</v>
      </c>
      <c r="R18" s="4"/>
      <c r="S18" s="4"/>
    </row>
    <row r="19" spans="2:19">
      <c r="B19" s="45">
        <f t="shared" si="13"/>
        <v>3882.8204090961485</v>
      </c>
      <c r="C19" s="69">
        <f t="shared" si="12"/>
        <v>116133093.52517986</v>
      </c>
      <c r="E19" s="30">
        <v>2025</v>
      </c>
      <c r="F19" s="45">
        <f t="shared" si="14"/>
        <v>300615.96380736004</v>
      </c>
      <c r="G19" s="68">
        <f t="shared" si="18"/>
        <v>0.06</v>
      </c>
      <c r="H19" s="45">
        <f t="shared" si="15"/>
        <v>17690.194233329767</v>
      </c>
      <c r="I19" s="68">
        <f t="shared" ref="I19:I24" si="20">+I18</f>
        <v>6.6000000000000003E-2</v>
      </c>
      <c r="J19" s="45">
        <f t="shared" si="16"/>
        <v>15030.798190368003</v>
      </c>
      <c r="K19" s="68">
        <f t="shared" ref="K19:K24" si="21">+K18</f>
        <v>0.05</v>
      </c>
      <c r="L19" s="14">
        <f t="shared" si="17"/>
        <v>129.42734696987162</v>
      </c>
      <c r="N19" s="41">
        <f t="shared" si="19"/>
        <v>30</v>
      </c>
      <c r="R19" s="4"/>
      <c r="S19" s="4"/>
    </row>
    <row r="20" spans="2:19" ht="13.5">
      <c r="B20" s="45">
        <f t="shared" si="13"/>
        <v>4115.7896336419171</v>
      </c>
      <c r="C20" s="69">
        <f t="shared" si="12"/>
        <v>116133093.52517986</v>
      </c>
      <c r="D20" s="47">
        <f>+(B20-B2)/B2</f>
        <v>2.6381454773545421E-2</v>
      </c>
      <c r="E20" s="30">
        <v>2026</v>
      </c>
      <c r="F20" s="45">
        <f t="shared" si="14"/>
        <v>318652.92163580167</v>
      </c>
      <c r="G20" s="68">
        <f t="shared" si="18"/>
        <v>0.06</v>
      </c>
      <c r="H20" s="45">
        <f t="shared" si="15"/>
        <v>18751.605887329555</v>
      </c>
      <c r="I20" s="68">
        <f t="shared" si="20"/>
        <v>6.6000000000000003E-2</v>
      </c>
      <c r="J20" s="45">
        <f t="shared" si="16"/>
        <v>15932.646081790084</v>
      </c>
      <c r="K20" s="68">
        <f t="shared" si="21"/>
        <v>0.05</v>
      </c>
      <c r="L20" s="14">
        <f t="shared" si="17"/>
        <v>137.1929877880639</v>
      </c>
      <c r="N20" s="41">
        <f t="shared" si="19"/>
        <v>30</v>
      </c>
      <c r="R20" s="4"/>
      <c r="S20" s="4"/>
    </row>
    <row r="21" spans="2:19">
      <c r="B21" s="45">
        <f t="shared" si="13"/>
        <v>4362.7370116604325</v>
      </c>
      <c r="C21" s="69">
        <f t="shared" si="12"/>
        <v>116133093.52517986</v>
      </c>
      <c r="E21" s="30">
        <v>2027</v>
      </c>
      <c r="F21" s="45">
        <f t="shared" si="14"/>
        <v>337772.0969339498</v>
      </c>
      <c r="G21" s="68">
        <f t="shared" si="18"/>
        <v>0.06</v>
      </c>
      <c r="H21" s="45">
        <f t="shared" si="15"/>
        <v>19876.702240569331</v>
      </c>
      <c r="I21" s="68">
        <f t="shared" si="20"/>
        <v>6.6000000000000003E-2</v>
      </c>
      <c r="J21" s="45">
        <f t="shared" si="16"/>
        <v>16888.60484669749</v>
      </c>
      <c r="K21" s="68">
        <f t="shared" si="21"/>
        <v>0.05</v>
      </c>
      <c r="L21" s="14">
        <f t="shared" si="17"/>
        <v>145.42456705534775</v>
      </c>
      <c r="N21" s="41">
        <f t="shared" si="19"/>
        <v>30</v>
      </c>
      <c r="R21" s="4"/>
      <c r="S21" s="4"/>
    </row>
    <row r="22" spans="2:19">
      <c r="B22" s="45">
        <f t="shared" si="13"/>
        <v>4624.5012323600595</v>
      </c>
      <c r="C22" s="69">
        <f t="shared" si="12"/>
        <v>116133093.52517986</v>
      </c>
      <c r="E22" s="30">
        <v>2028</v>
      </c>
      <c r="F22" s="45">
        <f t="shared" si="14"/>
        <v>358038.42274998681</v>
      </c>
      <c r="G22" s="68">
        <f t="shared" si="18"/>
        <v>0.06</v>
      </c>
      <c r="H22" s="45">
        <f t="shared" si="15"/>
        <v>21069.304375003492</v>
      </c>
      <c r="I22" s="68">
        <f t="shared" si="20"/>
        <v>6.6000000000000003E-2</v>
      </c>
      <c r="J22" s="45">
        <f t="shared" si="16"/>
        <v>17901.921137499343</v>
      </c>
      <c r="K22" s="68">
        <f t="shared" si="21"/>
        <v>0.05</v>
      </c>
      <c r="L22" s="14">
        <f t="shared" si="17"/>
        <v>154.15004107866864</v>
      </c>
      <c r="N22" s="41">
        <f t="shared" si="19"/>
        <v>30</v>
      </c>
      <c r="R22" s="4"/>
      <c r="S22" s="4"/>
    </row>
    <row r="23" spans="2:19">
      <c r="B23" s="45">
        <f t="shared" si="13"/>
        <v>4901.9713063016625</v>
      </c>
      <c r="C23" s="69">
        <f t="shared" si="12"/>
        <v>116133093.52517986</v>
      </c>
      <c r="E23" s="30">
        <v>2029</v>
      </c>
      <c r="F23" s="45">
        <f t="shared" si="14"/>
        <v>379520.72811498604</v>
      </c>
      <c r="G23" s="68">
        <f t="shared" si="18"/>
        <v>0.06</v>
      </c>
      <c r="H23" s="45">
        <f t="shared" si="15"/>
        <v>22333.462637503704</v>
      </c>
      <c r="I23" s="68">
        <f t="shared" si="20"/>
        <v>6.6000000000000003E-2</v>
      </c>
      <c r="J23" s="45">
        <f t="shared" si="16"/>
        <v>18976.036405749303</v>
      </c>
      <c r="K23" s="68">
        <f t="shared" si="21"/>
        <v>0.05</v>
      </c>
      <c r="L23" s="14">
        <f t="shared" si="17"/>
        <v>163.39904354338876</v>
      </c>
      <c r="N23" s="41">
        <f t="shared" si="19"/>
        <v>30</v>
      </c>
      <c r="R23" s="4"/>
      <c r="S23" s="4"/>
    </row>
    <row r="24" spans="2:19">
      <c r="B24" s="45">
        <f t="shared" si="13"/>
        <v>5196.0895846797621</v>
      </c>
      <c r="C24" s="69">
        <f t="shared" si="12"/>
        <v>116133093.52517986</v>
      </c>
      <c r="E24" s="30">
        <v>2030</v>
      </c>
      <c r="F24" s="45">
        <f t="shared" si="14"/>
        <v>402291.97180188523</v>
      </c>
      <c r="G24" s="68">
        <f t="shared" si="18"/>
        <v>0.06</v>
      </c>
      <c r="H24" s="45">
        <f t="shared" si="15"/>
        <v>23673.470395753928</v>
      </c>
      <c r="I24" s="68">
        <f t="shared" si="20"/>
        <v>6.6000000000000003E-2</v>
      </c>
      <c r="J24" s="45">
        <f t="shared" si="16"/>
        <v>20114.598590094261</v>
      </c>
      <c r="K24" s="68">
        <f t="shared" si="21"/>
        <v>0.05</v>
      </c>
      <c r="L24" s="14">
        <f t="shared" si="17"/>
        <v>173.20298615599208</v>
      </c>
      <c r="N24" s="41">
        <f t="shared" si="19"/>
        <v>30</v>
      </c>
      <c r="R24" s="4"/>
      <c r="S24" s="4"/>
    </row>
    <row r="25" spans="2:19">
      <c r="C25" s="46">
        <v>116049984</v>
      </c>
    </row>
    <row r="26" spans="2:19" ht="25.5">
      <c r="F26" s="62" t="s">
        <v>48</v>
      </c>
      <c r="G26" s="62" t="s">
        <v>49</v>
      </c>
      <c r="H26" s="62" t="s">
        <v>50</v>
      </c>
      <c r="I26" s="62" t="s">
        <v>51</v>
      </c>
      <c r="J26" s="62" t="s">
        <v>52</v>
      </c>
      <c r="K26" s="62" t="s">
        <v>53</v>
      </c>
    </row>
    <row r="27" spans="2:19">
      <c r="F27" s="64">
        <f>+F13</f>
        <v>199088</v>
      </c>
      <c r="G27" s="64">
        <f>+F12</f>
        <v>174883</v>
      </c>
      <c r="H27" s="64">
        <f>+F11</f>
        <v>156402</v>
      </c>
      <c r="I27" s="64">
        <f>+J13</f>
        <v>9959</v>
      </c>
      <c r="J27" s="64">
        <f>+J12</f>
        <v>7991</v>
      </c>
      <c r="K27" s="64">
        <f>+J11</f>
        <v>6952</v>
      </c>
    </row>
    <row r="29" spans="2:19">
      <c r="C29" s="63">
        <f>+コピー!P8</f>
        <v>44232</v>
      </c>
      <c r="D29" s="48" t="str">
        <f>+コピー!R8</f>
        <v>1Q</v>
      </c>
      <c r="E29" s="35" t="str">
        <f>+コピー!Q8</f>
        <v>2020/12 I</v>
      </c>
      <c r="F29" s="31">
        <f>+コピー!S8</f>
        <v>59529</v>
      </c>
      <c r="G29" s="7" t="e">
        <f>+(F29-F32)/F32</f>
        <v>#DIV/0!</v>
      </c>
      <c r="H29" s="31">
        <f>+コピー!U8</f>
        <v>7008</v>
      </c>
      <c r="I29" s="7">
        <f t="shared" ref="I29:I32" si="22">+H29/F29</f>
        <v>0.11772413445547548</v>
      </c>
      <c r="J29" s="31">
        <f>+コピー!Y8</f>
        <v>4098</v>
      </c>
      <c r="K29" s="7">
        <f t="shared" ref="K29:K32" si="23">+J29/F29</f>
        <v>6.884039711737136E-2</v>
      </c>
      <c r="L29" s="32">
        <f>VALUE(SUBSTITUTE(コピー!AA8,"円","　"))</f>
        <v>35.299999999999997</v>
      </c>
    </row>
    <row r="30" spans="2:19">
      <c r="C30" s="63">
        <f>+コピー!P9</f>
        <v>0</v>
      </c>
      <c r="D30" s="48">
        <f>+コピー!R9</f>
        <v>0</v>
      </c>
      <c r="E30" s="35">
        <f>+コピー!Q9</f>
        <v>0</v>
      </c>
      <c r="F30" s="31">
        <f>+コピー!S9</f>
        <v>0</v>
      </c>
      <c r="G30" s="7" t="e">
        <f t="shared" ref="G30:G32" si="24">+(F30-F33)/F33</f>
        <v>#DIV/0!</v>
      </c>
      <c r="H30" s="31">
        <f>+コピー!U9</f>
        <v>0</v>
      </c>
      <c r="I30" s="7" t="e">
        <f t="shared" si="22"/>
        <v>#DIV/0!</v>
      </c>
      <c r="J30" s="31">
        <f>+コピー!Y9</f>
        <v>0</v>
      </c>
      <c r="K30" s="7" t="e">
        <f t="shared" si="23"/>
        <v>#DIV/0!</v>
      </c>
      <c r="L30" s="32" t="e">
        <f>VALUE(SUBSTITUTE(コピー!AA9,"円","　"))</f>
        <v>#VALUE!</v>
      </c>
    </row>
    <row r="31" spans="2:19">
      <c r="C31" s="63">
        <f>+コピー!P10</f>
        <v>0</v>
      </c>
      <c r="D31" s="48">
        <f>+コピー!R10</f>
        <v>0</v>
      </c>
      <c r="E31" s="35">
        <f>+コピー!Q10</f>
        <v>0</v>
      </c>
      <c r="F31" s="31">
        <f>+コピー!S10</f>
        <v>0</v>
      </c>
      <c r="G31" s="7" t="e">
        <f t="shared" si="24"/>
        <v>#DIV/0!</v>
      </c>
      <c r="H31" s="31">
        <f>+コピー!U10</f>
        <v>0</v>
      </c>
      <c r="I31" s="7" t="e">
        <f t="shared" si="22"/>
        <v>#DIV/0!</v>
      </c>
      <c r="J31" s="31">
        <f>+コピー!Y10</f>
        <v>0</v>
      </c>
      <c r="K31" s="7" t="e">
        <f t="shared" si="23"/>
        <v>#DIV/0!</v>
      </c>
      <c r="L31" s="32" t="e">
        <f>VALUE(SUBSTITUTE(コピー!AA10,"円","　"))</f>
        <v>#VALUE!</v>
      </c>
    </row>
    <row r="32" spans="2:19">
      <c r="C32" s="63">
        <f>+コピー!P11</f>
        <v>0</v>
      </c>
      <c r="D32" s="48">
        <f>+コピー!R11</f>
        <v>0</v>
      </c>
      <c r="E32" s="35">
        <f>+コピー!Q11</f>
        <v>0</v>
      </c>
      <c r="F32" s="31">
        <f>+コピー!S11</f>
        <v>0</v>
      </c>
      <c r="G32" s="7" t="e">
        <f t="shared" si="24"/>
        <v>#DIV/0!</v>
      </c>
      <c r="H32" s="31">
        <f>+コピー!U11</f>
        <v>0</v>
      </c>
      <c r="I32" s="7" t="e">
        <f t="shared" si="22"/>
        <v>#DIV/0!</v>
      </c>
      <c r="J32" s="31">
        <f>+コピー!Y11</f>
        <v>0</v>
      </c>
      <c r="K32" s="7" t="e">
        <f t="shared" si="23"/>
        <v>#DIV/0!</v>
      </c>
      <c r="L32" s="32" t="e">
        <f>VALUE(SUBSTITUTE(コピー!AA11,"円","　"))</f>
        <v>#VALUE!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F787-FA66-42C4-BA0F-C98873B6331E}">
  <dimension ref="A1:U32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4" sqref="A4:A7"/>
    </sheetView>
  </sheetViews>
  <sheetFormatPr defaultRowHeight="12"/>
  <cols>
    <col min="1" max="1" width="9.375" style="1" customWidth="1"/>
    <col min="2" max="2" width="5.375" style="48" customWidth="1"/>
    <col min="3" max="3" width="7.875" style="48" customWidth="1"/>
    <col min="4" max="4" width="6.375" style="48" customWidth="1"/>
    <col min="5" max="5" width="8.25" style="48" customWidth="1"/>
    <col min="6" max="6" width="7.25" style="48" customWidth="1"/>
    <col min="7" max="7" width="6.875" style="48" customWidth="1"/>
    <col min="8" max="9" width="6.625" style="48" customWidth="1"/>
    <col min="10" max="10" width="6" style="48" customWidth="1"/>
    <col min="11" max="11" width="6.5" style="48" customWidth="1"/>
    <col min="12" max="12" width="5.125" style="48" customWidth="1"/>
    <col min="13" max="13" width="6" style="48" customWidth="1"/>
    <col min="14" max="14" width="4.625" style="48" customWidth="1"/>
    <col min="15" max="15" width="4.5" style="48" customWidth="1"/>
    <col min="16" max="16" width="3.75" style="48" customWidth="1"/>
    <col min="17" max="17" width="4.75" style="48" customWidth="1"/>
    <col min="18" max="18" width="6.375" style="48" customWidth="1"/>
    <col min="19" max="19" width="5.375" style="48" customWidth="1"/>
    <col min="20" max="20" width="3.5" style="48" customWidth="1"/>
    <col min="21" max="21" width="6.125" style="48" customWidth="1"/>
    <col min="22" max="16384" width="9" style="48"/>
  </cols>
  <sheetData>
    <row r="1" spans="1:21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0" t="s">
        <v>60</v>
      </c>
      <c r="S1" s="70" t="s">
        <v>61</v>
      </c>
      <c r="U1" s="76" t="s">
        <v>65</v>
      </c>
    </row>
    <row r="2" spans="1:21" ht="41.25" customHeight="1" thickBot="1">
      <c r="A2" s="44" t="s">
        <v>28</v>
      </c>
      <c r="B2" s="41">
        <v>2922</v>
      </c>
      <c r="C2" s="9"/>
      <c r="D2" s="9"/>
      <c r="E2" s="35" t="str">
        <f>+E14</f>
        <v>2020/09 I</v>
      </c>
      <c r="F2" s="55">
        <f t="shared" ref="F2:M2" si="0">+F14</f>
        <v>204957</v>
      </c>
      <c r="G2" s="56">
        <f t="shared" si="0"/>
        <v>2.9479426183396287E-2</v>
      </c>
      <c r="H2" s="9">
        <f t="shared" si="0"/>
        <v>12061</v>
      </c>
      <c r="I2" s="57">
        <f t="shared" si="0"/>
        <v>5.884648975150885E-2</v>
      </c>
      <c r="J2" s="55">
        <f t="shared" si="0"/>
        <v>6457</v>
      </c>
      <c r="K2" s="57">
        <f t="shared" si="0"/>
        <v>3.1504169167191169E-2</v>
      </c>
      <c r="L2" s="9">
        <f t="shared" si="0"/>
        <v>55.6</v>
      </c>
      <c r="M2" s="9">
        <f t="shared" si="0"/>
        <v>438.7</v>
      </c>
      <c r="N2" s="75">
        <f t="shared" ref="N2" si="1">+B2/L2</f>
        <v>52.553956834532372</v>
      </c>
      <c r="O2" s="17">
        <f>+B2/M2</f>
        <v>6.6605881012081154</v>
      </c>
      <c r="P2" s="58">
        <f>+P14</f>
        <v>15</v>
      </c>
      <c r="Q2" s="59">
        <f t="shared" ref="Q2" si="2">+P2/B2</f>
        <v>5.1334702258726897E-3</v>
      </c>
      <c r="R2" s="9">
        <f t="shared" ref="R2:U2" si="3">+R14</f>
        <v>237265</v>
      </c>
      <c r="S2" s="9">
        <f t="shared" si="3"/>
        <v>50920</v>
      </c>
      <c r="T2" s="48">
        <f t="shared" si="3"/>
        <v>0.21461235327587297</v>
      </c>
      <c r="U2" s="9">
        <f t="shared" si="3"/>
        <v>0</v>
      </c>
    </row>
    <row r="3" spans="1:21">
      <c r="A3" s="61">
        <v>44141</v>
      </c>
      <c r="B3" s="82" t="s">
        <v>43</v>
      </c>
      <c r="C3" s="83"/>
      <c r="D3" s="83"/>
      <c r="E3" s="51">
        <f>+G24</f>
        <v>0.08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77"/>
      <c r="S3" s="77"/>
    </row>
    <row r="4" spans="1:21">
      <c r="B4" s="84" t="s">
        <v>44</v>
      </c>
      <c r="C4" s="85"/>
      <c r="D4" s="85"/>
      <c r="E4" s="52">
        <f>+K24</f>
        <v>4.2000000000000003E-2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77"/>
      <c r="S4" s="77"/>
    </row>
    <row r="5" spans="1:21">
      <c r="B5" s="84" t="s">
        <v>11</v>
      </c>
      <c r="C5" s="85"/>
      <c r="D5" s="85"/>
      <c r="E5" s="53">
        <f>+N24</f>
        <v>25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77"/>
      <c r="S5" s="77"/>
    </row>
    <row r="6" spans="1:21">
      <c r="A6" s="60"/>
      <c r="B6" s="84" t="s">
        <v>46</v>
      </c>
      <c r="C6" s="85"/>
      <c r="D6" s="85"/>
      <c r="E6" s="53">
        <f>+B19</f>
        <v>2724.2213208173607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77"/>
      <c r="S6" s="77"/>
    </row>
    <row r="7" spans="1:21" ht="12.75" thickBot="1">
      <c r="B7" s="86" t="s">
        <v>47</v>
      </c>
      <c r="C7" s="87"/>
      <c r="D7" s="87"/>
      <c r="E7" s="54">
        <f>+D19</f>
        <v>-6.7686064059767043E-2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77"/>
      <c r="S7" s="77"/>
    </row>
    <row r="8" spans="1:21">
      <c r="A8" s="33" t="s">
        <v>15</v>
      </c>
      <c r="C8" s="1" t="s">
        <v>27</v>
      </c>
      <c r="G8" s="13">
        <f>AVERAGE(G10:G13)</f>
        <v>0.100032262795077</v>
      </c>
      <c r="I8" s="13">
        <f>AVERAGE(I10:I13)</f>
        <v>6.2438792265680637E-2</v>
      </c>
      <c r="K8" s="13">
        <f>AVERAGE(K10:K13)</f>
        <v>4.0430747484605456E-2</v>
      </c>
      <c r="N8" s="50">
        <f>AVERAGE(N11:N13)</f>
        <v>21.007537766601615</v>
      </c>
      <c r="O8" s="50">
        <f>AVERAGE(O11:O13)</f>
        <v>4.3544327315922038</v>
      </c>
    </row>
    <row r="9" spans="1:21">
      <c r="A9" s="1">
        <v>3563</v>
      </c>
      <c r="B9" s="41"/>
      <c r="C9" s="46">
        <f t="shared" ref="C9:C12" si="4">+J9/L9*1000000</f>
        <v>115939393.93939394</v>
      </c>
      <c r="E9" s="35" t="str">
        <f>+コピー!B2</f>
        <v>2015/09 I</v>
      </c>
      <c r="F9" s="31">
        <f>+コピー!C2</f>
        <v>136174</v>
      </c>
      <c r="G9" s="7"/>
      <c r="H9" s="31">
        <f>+コピー!E2</f>
        <v>6888</v>
      </c>
      <c r="I9" s="7">
        <f t="shared" ref="I9:I14" si="5">+H9/F9</f>
        <v>5.0582343178580347E-2</v>
      </c>
      <c r="J9" s="31">
        <f>+コピー!I2</f>
        <v>3826</v>
      </c>
      <c r="K9" s="7">
        <f t="shared" ref="K9:K14" si="6">+J9/F9</f>
        <v>2.8096406068706215E-2</v>
      </c>
      <c r="L9" s="32">
        <f>VALUE(SUBSTITUTE(コピー!K2,"円","　"))</f>
        <v>33</v>
      </c>
      <c r="M9" s="32">
        <f>VALUE(SUBSTITUTE(コピー!L2,"円","　"))</f>
        <v>400.5</v>
      </c>
      <c r="N9" s="10"/>
      <c r="O9" s="10"/>
    </row>
    <row r="10" spans="1:21">
      <c r="B10" s="41"/>
      <c r="C10" s="46">
        <f t="shared" si="4"/>
        <v>116204379.5620438</v>
      </c>
      <c r="E10" s="35" t="str">
        <f>+コピー!B3</f>
        <v>2016/09 I</v>
      </c>
      <c r="F10" s="31">
        <f>+コピー!C3</f>
        <v>147702</v>
      </c>
      <c r="G10" s="7">
        <f t="shared" ref="G10:G14" si="7">+(F10-F9)/F9</f>
        <v>8.4656395494000322E-2</v>
      </c>
      <c r="H10" s="31">
        <f>+コピー!E3</f>
        <v>7509</v>
      </c>
      <c r="I10" s="7">
        <f t="shared" si="5"/>
        <v>5.0838851200389973E-2</v>
      </c>
      <c r="J10" s="31">
        <f>+コピー!I3</f>
        <v>3184</v>
      </c>
      <c r="K10" s="7">
        <f t="shared" si="6"/>
        <v>2.1556918660546234E-2</v>
      </c>
      <c r="L10" s="32">
        <f>VALUE(SUBSTITUTE(コピー!K3,"円","　"))</f>
        <v>27.4</v>
      </c>
      <c r="M10" s="32">
        <f>VALUE(SUBSTITUTE(コピー!L3,"円","　"))</f>
        <v>210.9</v>
      </c>
      <c r="N10" s="10"/>
      <c r="O10" s="10"/>
    </row>
    <row r="11" spans="1:21">
      <c r="B11" s="41">
        <v>970</v>
      </c>
      <c r="C11" s="46">
        <f t="shared" si="4"/>
        <v>116060100.16694491</v>
      </c>
      <c r="E11" s="35" t="str">
        <f>+コピー!B4</f>
        <v>2017/09 I</v>
      </c>
      <c r="F11" s="31">
        <f>+コピー!C4</f>
        <v>156402</v>
      </c>
      <c r="G11" s="7">
        <f t="shared" si="7"/>
        <v>5.8902384531015151E-2</v>
      </c>
      <c r="H11" s="31">
        <f>+コピー!E4</f>
        <v>9204</v>
      </c>
      <c r="I11" s="7">
        <f t="shared" si="5"/>
        <v>5.8848352322860321E-2</v>
      </c>
      <c r="J11" s="31">
        <f>+コピー!I4</f>
        <v>6952</v>
      </c>
      <c r="K11" s="7">
        <f t="shared" si="6"/>
        <v>4.4449559468548998E-2</v>
      </c>
      <c r="L11" s="32">
        <f>VALUE(SUBSTITUTE(コピー!K4,"円","　"))</f>
        <v>59.9</v>
      </c>
      <c r="M11" s="32">
        <f>VALUE(SUBSTITUTE(コピー!L4,"円","　"))</f>
        <v>274.5</v>
      </c>
      <c r="N11" s="10">
        <f t="shared" ref="N11:N14" si="8">+B11/L11</f>
        <v>16.19365609348915</v>
      </c>
      <c r="O11" s="10">
        <f t="shared" ref="O11:O14" si="9">+B11/M11</f>
        <v>3.5336976320582876</v>
      </c>
      <c r="P11" s="31">
        <f>VALUE(SUBSTITUTE(コピー!O4,"円","　"))</f>
        <v>11.25</v>
      </c>
      <c r="Q11" s="7">
        <f t="shared" ref="Q11:Q14" si="10">+P11/B11</f>
        <v>1.1597938144329897E-2</v>
      </c>
      <c r="R11" s="4">
        <v>125562</v>
      </c>
      <c r="S11" s="4">
        <v>31853</v>
      </c>
      <c r="T11" s="74">
        <f>+S11/R11</f>
        <v>0.25368343925710007</v>
      </c>
      <c r="U11" s="4">
        <v>43678</v>
      </c>
    </row>
    <row r="12" spans="1:21">
      <c r="B12" s="41">
        <v>1500</v>
      </c>
      <c r="C12" s="46">
        <f t="shared" si="4"/>
        <v>115979680.69666182</v>
      </c>
      <c r="E12" s="35" t="str">
        <f>+コピー!B5</f>
        <v>2018/09 I</v>
      </c>
      <c r="F12" s="31">
        <f>+コピー!C5</f>
        <v>174883</v>
      </c>
      <c r="G12" s="7">
        <f t="shared" si="7"/>
        <v>0.11816345059526093</v>
      </c>
      <c r="H12" s="31">
        <f>+コピー!E5</f>
        <v>11718</v>
      </c>
      <c r="I12" s="7">
        <f t="shared" si="5"/>
        <v>6.7004797493181154E-2</v>
      </c>
      <c r="J12" s="31">
        <f>+コピー!I5</f>
        <v>7991</v>
      </c>
      <c r="K12" s="7">
        <f t="shared" si="6"/>
        <v>4.5693406448882964E-2</v>
      </c>
      <c r="L12" s="32">
        <f>VALUE(SUBSTITUTE(コピー!K5,"円","　"))</f>
        <v>68.900000000000006</v>
      </c>
      <c r="M12" s="32">
        <f>VALUE(SUBSTITUTE(コピー!L5,"円","　"))</f>
        <v>351.9</v>
      </c>
      <c r="N12" s="10">
        <f t="shared" si="8"/>
        <v>21.770682148040638</v>
      </c>
      <c r="O12" s="10">
        <f t="shared" si="9"/>
        <v>4.2625745950554137</v>
      </c>
      <c r="P12" s="31">
        <f>VALUE(SUBSTITUTE(コピー!O5,"円","　"))</f>
        <v>21.25</v>
      </c>
      <c r="Q12" s="7">
        <f t="shared" si="10"/>
        <v>1.4166666666666666E-2</v>
      </c>
      <c r="R12" s="4">
        <v>132062</v>
      </c>
      <c r="S12" s="4">
        <v>40835</v>
      </c>
      <c r="T12" s="74">
        <f t="shared" ref="T12:T14" si="11">+S12/R12</f>
        <v>0.309210825218458</v>
      </c>
      <c r="U12" s="4">
        <v>34878</v>
      </c>
    </row>
    <row r="13" spans="1:21">
      <c r="B13" s="41">
        <v>2150</v>
      </c>
      <c r="C13" s="46">
        <f>+J13/L13*1000000</f>
        <v>116072261.07226107</v>
      </c>
      <c r="E13" s="35" t="str">
        <f>+コピー!B6</f>
        <v>2019/09 I</v>
      </c>
      <c r="F13" s="31">
        <f>+コピー!C6</f>
        <v>199088</v>
      </c>
      <c r="G13" s="7">
        <f t="shared" si="7"/>
        <v>0.13840682056003156</v>
      </c>
      <c r="H13" s="31">
        <f>+コピー!E6</f>
        <v>14546</v>
      </c>
      <c r="I13" s="7">
        <f t="shared" si="5"/>
        <v>7.3063168046291094E-2</v>
      </c>
      <c r="J13" s="31">
        <f>+コピー!I6</f>
        <v>9959</v>
      </c>
      <c r="K13" s="7">
        <f t="shared" si="6"/>
        <v>5.0023105360443625E-2</v>
      </c>
      <c r="L13" s="32">
        <f>VALUE(SUBSTITUTE(コピー!K6,"円","　"))</f>
        <v>85.8</v>
      </c>
      <c r="M13" s="32">
        <f>VALUE(SUBSTITUTE(コピー!L6,"円","　"))</f>
        <v>408.2</v>
      </c>
      <c r="N13" s="10">
        <f t="shared" si="8"/>
        <v>25.058275058275058</v>
      </c>
      <c r="O13" s="10">
        <f t="shared" si="9"/>
        <v>5.2670259676629101</v>
      </c>
      <c r="P13" s="31">
        <f>VALUE(SUBSTITUTE(コピー!O6,"円","　"))</f>
        <v>22.5</v>
      </c>
      <c r="Q13" s="7">
        <f t="shared" si="10"/>
        <v>1.0465116279069767E-2</v>
      </c>
      <c r="R13" s="4">
        <v>136349</v>
      </c>
      <c r="S13" s="4">
        <v>47367</v>
      </c>
      <c r="T13" s="74">
        <f t="shared" si="11"/>
        <v>0.34739528709414813</v>
      </c>
      <c r="U13" s="4">
        <v>31814</v>
      </c>
    </row>
    <row r="14" spans="1:21">
      <c r="B14" s="41">
        <v>2922</v>
      </c>
      <c r="C14" s="69">
        <f>+C13</f>
        <v>116072261.07226107</v>
      </c>
      <c r="E14" s="35" t="str">
        <f>+コピー!B7</f>
        <v>2020/09 I</v>
      </c>
      <c r="F14" s="31">
        <f>+コピー!C7</f>
        <v>204957</v>
      </c>
      <c r="G14" s="7">
        <f t="shared" si="7"/>
        <v>2.9479426183396287E-2</v>
      </c>
      <c r="H14" s="31">
        <f>+コピー!E7</f>
        <v>12061</v>
      </c>
      <c r="I14" s="7">
        <f t="shared" si="5"/>
        <v>5.884648975150885E-2</v>
      </c>
      <c r="J14" s="31">
        <f>+コピー!I7</f>
        <v>6457</v>
      </c>
      <c r="K14" s="7">
        <f t="shared" si="6"/>
        <v>3.1504169167191169E-2</v>
      </c>
      <c r="L14" s="32">
        <f>VALUE(SUBSTITUTE(コピー!K7,"円","　"))</f>
        <v>55.6</v>
      </c>
      <c r="M14" s="32">
        <f>VALUE(SUBSTITUTE(コピー!L7,"円","　"))</f>
        <v>438.7</v>
      </c>
      <c r="N14" s="10">
        <f t="shared" si="8"/>
        <v>52.553956834532372</v>
      </c>
      <c r="O14" s="10">
        <f t="shared" si="9"/>
        <v>6.6605881012081154</v>
      </c>
      <c r="P14" s="31">
        <f>VALUE(SUBSTITUTE(コピー!O7,"円","　"))</f>
        <v>15</v>
      </c>
      <c r="Q14" s="7">
        <f t="shared" si="10"/>
        <v>5.1334702258726897E-3</v>
      </c>
      <c r="R14" s="4">
        <v>237265</v>
      </c>
      <c r="S14" s="4">
        <v>50920</v>
      </c>
      <c r="T14" s="74">
        <f t="shared" si="11"/>
        <v>0.21461235327587297</v>
      </c>
    </row>
    <row r="15" spans="1:21">
      <c r="B15" s="45">
        <f>+L15*N15</f>
        <v>2002.3839964253443</v>
      </c>
      <c r="C15" s="69">
        <f t="shared" ref="C15:C24" si="12">+C14</f>
        <v>116072261.07226107</v>
      </c>
      <c r="E15" s="30">
        <v>2021</v>
      </c>
      <c r="F15" s="45">
        <f>+F14*(1+G15)</f>
        <v>221353.56000000003</v>
      </c>
      <c r="G15" s="68">
        <v>0.08</v>
      </c>
      <c r="H15" s="45">
        <f t="shared" ref="H15:H24" si="13">+F15*I$14</f>
        <v>13025.880000000001</v>
      </c>
      <c r="I15" s="68">
        <v>6.6000000000000003E-2</v>
      </c>
      <c r="J15" s="45">
        <f>+F15*K15</f>
        <v>9296.8495200000016</v>
      </c>
      <c r="K15" s="68">
        <v>4.2000000000000003E-2</v>
      </c>
      <c r="L15" s="14">
        <f>+J15/C15*1000000</f>
        <v>80.095359857013776</v>
      </c>
      <c r="N15" s="41">
        <v>25</v>
      </c>
      <c r="P15" s="31">
        <f>VALUE(SUBSTITUTE(コピー!O8,"円","　"))</f>
        <v>22.5</v>
      </c>
      <c r="R15" s="4"/>
      <c r="S15" s="4"/>
    </row>
    <row r="16" spans="1:21">
      <c r="B16" s="45">
        <f t="shared" ref="B16:B24" si="14">+L16*N16</f>
        <v>2162.5747161393724</v>
      </c>
      <c r="C16" s="69">
        <f t="shared" si="12"/>
        <v>116072261.07226107</v>
      </c>
      <c r="E16" s="30">
        <v>2022</v>
      </c>
      <c r="F16" s="45">
        <f t="shared" ref="F16:F24" si="15">+F15*(1+G16)</f>
        <v>239061.84480000005</v>
      </c>
      <c r="G16" s="68">
        <f>+G15</f>
        <v>0.08</v>
      </c>
      <c r="H16" s="45">
        <f t="shared" si="13"/>
        <v>14067.950400000002</v>
      </c>
      <c r="I16" s="68">
        <f>+I15</f>
        <v>6.6000000000000003E-2</v>
      </c>
      <c r="J16" s="45">
        <f t="shared" ref="J16:J24" si="16">+F16*K16</f>
        <v>10040.597481600003</v>
      </c>
      <c r="K16" s="68">
        <f>+K15</f>
        <v>4.2000000000000003E-2</v>
      </c>
      <c r="L16" s="14">
        <f t="shared" ref="L16:L24" si="17">+J16/C16*1000000</f>
        <v>86.502988645574888</v>
      </c>
      <c r="N16" s="41">
        <f>+N15</f>
        <v>25</v>
      </c>
      <c r="R16" s="4"/>
      <c r="S16" s="4"/>
    </row>
    <row r="17" spans="2:19">
      <c r="B17" s="45">
        <f t="shared" si="14"/>
        <v>2335.5806934305219</v>
      </c>
      <c r="C17" s="69">
        <f t="shared" si="12"/>
        <v>116072261.07226107</v>
      </c>
      <c r="E17" s="30">
        <v>2023</v>
      </c>
      <c r="F17" s="45">
        <f t="shared" si="15"/>
        <v>258186.79238400006</v>
      </c>
      <c r="G17" s="68">
        <f t="shared" ref="G17:G24" si="18">+G16</f>
        <v>0.08</v>
      </c>
      <c r="H17" s="45">
        <f t="shared" si="13"/>
        <v>15193.386432000003</v>
      </c>
      <c r="I17" s="68">
        <f>+I16</f>
        <v>6.6000000000000003E-2</v>
      </c>
      <c r="J17" s="45">
        <f t="shared" si="16"/>
        <v>10843.845280128004</v>
      </c>
      <c r="K17" s="68">
        <f>+K16</f>
        <v>4.2000000000000003E-2</v>
      </c>
      <c r="L17" s="14">
        <f t="shared" si="17"/>
        <v>93.42322773722087</v>
      </c>
      <c r="N17" s="41">
        <f t="shared" ref="N17:N24" si="19">+N16</f>
        <v>25</v>
      </c>
      <c r="R17" s="4"/>
      <c r="S17" s="4"/>
    </row>
    <row r="18" spans="2:19">
      <c r="B18" s="45">
        <f t="shared" si="14"/>
        <v>2522.4271489049643</v>
      </c>
      <c r="C18" s="69">
        <f t="shared" si="12"/>
        <v>116072261.07226107</v>
      </c>
      <c r="E18" s="30">
        <v>2024</v>
      </c>
      <c r="F18" s="45">
        <f t="shared" si="15"/>
        <v>278841.73577472009</v>
      </c>
      <c r="G18" s="68">
        <f t="shared" si="18"/>
        <v>0.08</v>
      </c>
      <c r="H18" s="45">
        <f t="shared" si="13"/>
        <v>16408.857346560006</v>
      </c>
      <c r="I18" s="68">
        <f>+I17</f>
        <v>6.6000000000000003E-2</v>
      </c>
      <c r="J18" s="45">
        <f t="shared" si="16"/>
        <v>11711.352902538245</v>
      </c>
      <c r="K18" s="68">
        <f>+K17</f>
        <v>4.2000000000000003E-2</v>
      </c>
      <c r="L18" s="14">
        <f t="shared" si="17"/>
        <v>100.89708595619857</v>
      </c>
      <c r="N18" s="41">
        <f t="shared" si="19"/>
        <v>25</v>
      </c>
      <c r="R18" s="4"/>
      <c r="S18" s="4"/>
    </row>
    <row r="19" spans="2:19" ht="13.5">
      <c r="B19" s="45">
        <f t="shared" si="14"/>
        <v>2724.2213208173607</v>
      </c>
      <c r="C19" s="69">
        <f t="shared" si="12"/>
        <v>116072261.07226107</v>
      </c>
      <c r="D19" s="47">
        <f>+(B19-B2)/B2</f>
        <v>-6.7686064059767043E-2</v>
      </c>
      <c r="E19" s="30">
        <v>2025</v>
      </c>
      <c r="F19" s="45">
        <f t="shared" si="15"/>
        <v>301149.07463669771</v>
      </c>
      <c r="G19" s="68">
        <f t="shared" si="18"/>
        <v>0.08</v>
      </c>
      <c r="H19" s="45">
        <f t="shared" si="13"/>
        <v>17721.565934284805</v>
      </c>
      <c r="I19" s="68">
        <f t="shared" ref="I19:I24" si="20">+I18</f>
        <v>6.6000000000000003E-2</v>
      </c>
      <c r="J19" s="45">
        <f t="shared" si="16"/>
        <v>12648.261134741304</v>
      </c>
      <c r="K19" s="68">
        <f t="shared" ref="K19:K24" si="21">+K18</f>
        <v>4.2000000000000003E-2</v>
      </c>
      <c r="L19" s="14">
        <f t="shared" si="17"/>
        <v>108.96885283269444</v>
      </c>
      <c r="N19" s="41">
        <f t="shared" si="19"/>
        <v>25</v>
      </c>
      <c r="R19" s="4"/>
      <c r="S19" s="4"/>
    </row>
    <row r="20" spans="2:19">
      <c r="B20" s="45">
        <f t="shared" si="14"/>
        <v>2942.1590264827505</v>
      </c>
      <c r="C20" s="69">
        <f t="shared" si="12"/>
        <v>116072261.07226107</v>
      </c>
      <c r="E20" s="30">
        <v>2026</v>
      </c>
      <c r="F20" s="45">
        <f t="shared" si="15"/>
        <v>325241.00060763356</v>
      </c>
      <c r="G20" s="68">
        <f t="shared" si="18"/>
        <v>0.08</v>
      </c>
      <c r="H20" s="45">
        <f t="shared" si="13"/>
        <v>19139.291209027593</v>
      </c>
      <c r="I20" s="68">
        <f t="shared" si="20"/>
        <v>6.6000000000000003E-2</v>
      </c>
      <c r="J20" s="45">
        <f t="shared" si="16"/>
        <v>13660.12202552061</v>
      </c>
      <c r="K20" s="68">
        <f t="shared" si="21"/>
        <v>4.2000000000000003E-2</v>
      </c>
      <c r="L20" s="14">
        <f t="shared" si="17"/>
        <v>117.68636105931002</v>
      </c>
      <c r="N20" s="41">
        <f t="shared" si="19"/>
        <v>25</v>
      </c>
      <c r="R20" s="4"/>
      <c r="S20" s="4"/>
    </row>
    <row r="21" spans="2:19">
      <c r="B21" s="45">
        <f t="shared" si="14"/>
        <v>3177.531748601371</v>
      </c>
      <c r="C21" s="69">
        <f t="shared" si="12"/>
        <v>116072261.07226107</v>
      </c>
      <c r="E21" s="30">
        <v>2027</v>
      </c>
      <c r="F21" s="45">
        <f t="shared" si="15"/>
        <v>351260.28065624426</v>
      </c>
      <c r="G21" s="68">
        <f t="shared" si="18"/>
        <v>0.08</v>
      </c>
      <c r="H21" s="45">
        <f t="shared" si="13"/>
        <v>20670.434505749799</v>
      </c>
      <c r="I21" s="68">
        <f t="shared" si="20"/>
        <v>6.6000000000000003E-2</v>
      </c>
      <c r="J21" s="45">
        <f t="shared" si="16"/>
        <v>14752.93178756226</v>
      </c>
      <c r="K21" s="68">
        <f t="shared" si="21"/>
        <v>4.2000000000000003E-2</v>
      </c>
      <c r="L21" s="14">
        <f t="shared" si="17"/>
        <v>127.10126994405483</v>
      </c>
      <c r="N21" s="41">
        <f t="shared" si="19"/>
        <v>25</v>
      </c>
      <c r="R21" s="4"/>
      <c r="S21" s="4"/>
    </row>
    <row r="22" spans="2:19">
      <c r="B22" s="45">
        <f t="shared" si="14"/>
        <v>3431.7342884894806</v>
      </c>
      <c r="C22" s="69">
        <f t="shared" si="12"/>
        <v>116072261.07226107</v>
      </c>
      <c r="E22" s="30">
        <v>2028</v>
      </c>
      <c r="F22" s="45">
        <f t="shared" si="15"/>
        <v>379361.10310874385</v>
      </c>
      <c r="G22" s="68">
        <f t="shared" si="18"/>
        <v>0.08</v>
      </c>
      <c r="H22" s="45">
        <f t="shared" si="13"/>
        <v>22324.069266209786</v>
      </c>
      <c r="I22" s="68">
        <f t="shared" si="20"/>
        <v>6.6000000000000003E-2</v>
      </c>
      <c r="J22" s="45">
        <f t="shared" si="16"/>
        <v>15933.166330567243</v>
      </c>
      <c r="K22" s="68">
        <f t="shared" si="21"/>
        <v>4.2000000000000003E-2</v>
      </c>
      <c r="L22" s="14">
        <f t="shared" si="17"/>
        <v>137.26937153957923</v>
      </c>
      <c r="N22" s="41">
        <f t="shared" si="19"/>
        <v>25</v>
      </c>
      <c r="R22" s="4"/>
      <c r="S22" s="4"/>
    </row>
    <row r="23" spans="2:19">
      <c r="B23" s="45">
        <f t="shared" si="14"/>
        <v>3706.2730315686395</v>
      </c>
      <c r="C23" s="69">
        <f t="shared" si="12"/>
        <v>116072261.07226107</v>
      </c>
      <c r="E23" s="30">
        <v>2029</v>
      </c>
      <c r="F23" s="45">
        <f t="shared" si="15"/>
        <v>409709.99135744339</v>
      </c>
      <c r="G23" s="68">
        <f t="shared" si="18"/>
        <v>0.08</v>
      </c>
      <c r="H23" s="45">
        <f t="shared" si="13"/>
        <v>24109.994807506573</v>
      </c>
      <c r="I23" s="68">
        <f t="shared" si="20"/>
        <v>6.6000000000000003E-2</v>
      </c>
      <c r="J23" s="45">
        <f t="shared" si="16"/>
        <v>17207.819637012624</v>
      </c>
      <c r="K23" s="68">
        <f t="shared" si="21"/>
        <v>4.2000000000000003E-2</v>
      </c>
      <c r="L23" s="14">
        <f t="shared" si="17"/>
        <v>148.25092126274558</v>
      </c>
      <c r="N23" s="41">
        <f t="shared" si="19"/>
        <v>25</v>
      </c>
      <c r="R23" s="4"/>
      <c r="S23" s="4"/>
    </row>
    <row r="24" spans="2:19">
      <c r="B24" s="45">
        <f t="shared" si="14"/>
        <v>4002.7748740941306</v>
      </c>
      <c r="C24" s="69">
        <f t="shared" si="12"/>
        <v>116072261.07226107</v>
      </c>
      <c r="E24" s="30">
        <v>2030</v>
      </c>
      <c r="F24" s="45">
        <f t="shared" si="15"/>
        <v>442486.79066603887</v>
      </c>
      <c r="G24" s="68">
        <f t="shared" si="18"/>
        <v>0.08</v>
      </c>
      <c r="H24" s="45">
        <f t="shared" si="13"/>
        <v>26038.794392107098</v>
      </c>
      <c r="I24" s="68">
        <f t="shared" si="20"/>
        <v>6.6000000000000003E-2</v>
      </c>
      <c r="J24" s="45">
        <f t="shared" si="16"/>
        <v>18584.445207973633</v>
      </c>
      <c r="K24" s="68">
        <f t="shared" si="21"/>
        <v>4.2000000000000003E-2</v>
      </c>
      <c r="L24" s="14">
        <f t="shared" si="17"/>
        <v>160.11099496376522</v>
      </c>
      <c r="N24" s="41">
        <f t="shared" si="19"/>
        <v>25</v>
      </c>
      <c r="R24" s="4"/>
      <c r="S24" s="4"/>
    </row>
    <row r="25" spans="2:19">
      <c r="C25" s="46">
        <v>116049984</v>
      </c>
    </row>
    <row r="26" spans="2:19" ht="25.5">
      <c r="F26" s="62" t="s">
        <v>48</v>
      </c>
      <c r="G26" s="62" t="s">
        <v>49</v>
      </c>
      <c r="H26" s="62" t="s">
        <v>50</v>
      </c>
      <c r="I26" s="62" t="s">
        <v>51</v>
      </c>
      <c r="J26" s="62" t="s">
        <v>52</v>
      </c>
      <c r="K26" s="62" t="s">
        <v>53</v>
      </c>
    </row>
    <row r="27" spans="2:19">
      <c r="F27" s="64">
        <f>+F13</f>
        <v>199088</v>
      </c>
      <c r="G27" s="64">
        <f>+F12</f>
        <v>174883</v>
      </c>
      <c r="H27" s="64">
        <f>+F11</f>
        <v>156402</v>
      </c>
      <c r="I27" s="64">
        <f>+J13</f>
        <v>9959</v>
      </c>
      <c r="J27" s="64">
        <f>+J12</f>
        <v>7991</v>
      </c>
      <c r="K27" s="64">
        <f>+J11</f>
        <v>6952</v>
      </c>
    </row>
    <row r="29" spans="2:19">
      <c r="C29" s="63"/>
      <c r="D29" s="48" t="str">
        <f>+コピー!R4</f>
        <v>1Q</v>
      </c>
      <c r="E29" s="35" t="str">
        <f>+コピー!Q4</f>
        <v>2019/12 I</v>
      </c>
      <c r="F29" s="31">
        <f>+コピー!S4</f>
        <v>55738</v>
      </c>
      <c r="H29" s="31">
        <f>+コピー!U4</f>
        <v>4837</v>
      </c>
      <c r="I29" s="7">
        <f t="shared" ref="I29:I32" si="22">+H29/F29</f>
        <v>8.6781011159352689E-2</v>
      </c>
      <c r="J29" s="31">
        <f>+コピー!Y4</f>
        <v>3031</v>
      </c>
      <c r="K29" s="7">
        <f t="shared" ref="K29:K32" si="23">+J29/F29</f>
        <v>5.4379417991316514E-2</v>
      </c>
      <c r="L29" s="32">
        <f>VALUE(SUBSTITUTE(コピー!AA4,"円","　"))</f>
        <v>26.1</v>
      </c>
    </row>
    <row r="30" spans="2:19">
      <c r="C30" s="63">
        <f>+コピー!P5</f>
        <v>43958</v>
      </c>
      <c r="D30" s="48" t="str">
        <f>+コピー!R5</f>
        <v>2Q</v>
      </c>
      <c r="E30" s="35" t="str">
        <f>+コピー!Q5</f>
        <v>2020/03 I</v>
      </c>
      <c r="F30" s="31">
        <f>+コピー!S5</f>
        <v>52432</v>
      </c>
      <c r="G30" s="7">
        <f t="shared" ref="G30:G32" si="24">+(F30-F29)/F29</f>
        <v>-5.9313215400624349E-2</v>
      </c>
      <c r="H30" s="31">
        <f>+コピー!U5</f>
        <v>3398</v>
      </c>
      <c r="I30" s="7">
        <f t="shared" si="22"/>
        <v>6.4807750991760754E-2</v>
      </c>
      <c r="J30" s="31">
        <f>+コピー!Y5</f>
        <v>2056</v>
      </c>
      <c r="K30" s="7">
        <f t="shared" si="23"/>
        <v>3.9212694537686908E-2</v>
      </c>
      <c r="L30" s="32">
        <f>VALUE(SUBSTITUTE(コピー!AA5,"円","　"))</f>
        <v>17.7</v>
      </c>
    </row>
    <row r="31" spans="2:19">
      <c r="C31" s="63">
        <f>+コピー!P6</f>
        <v>44047</v>
      </c>
      <c r="D31" s="48" t="str">
        <f>+コピー!R6</f>
        <v>3Q</v>
      </c>
      <c r="E31" s="35" t="str">
        <f>+コピー!Q6</f>
        <v>2020/06 I</v>
      </c>
      <c r="F31" s="31">
        <f>+コピー!S6</f>
        <v>42491</v>
      </c>
      <c r="G31" s="7">
        <f t="shared" si="24"/>
        <v>-0.18959795544705524</v>
      </c>
      <c r="H31" s="31">
        <f>+コピー!U6</f>
        <v>384</v>
      </c>
      <c r="I31" s="7">
        <f t="shared" si="22"/>
        <v>9.0372078793156205E-3</v>
      </c>
      <c r="J31" s="31">
        <f>+コピー!Y6</f>
        <v>-828</v>
      </c>
      <c r="K31" s="7">
        <f t="shared" si="23"/>
        <v>-1.9486479489774305E-2</v>
      </c>
      <c r="L31" s="32">
        <v>0</v>
      </c>
    </row>
    <row r="32" spans="2:19">
      <c r="C32" s="63">
        <f>+コピー!P7</f>
        <v>44141</v>
      </c>
      <c r="D32" s="48" t="str">
        <f>+コピー!R7</f>
        <v>本</v>
      </c>
      <c r="E32" s="35" t="str">
        <f>+コピー!Q7</f>
        <v>2020/09 I</v>
      </c>
      <c r="F32" s="31">
        <f>+コピー!S7</f>
        <v>54296</v>
      </c>
      <c r="G32" s="7">
        <f t="shared" si="24"/>
        <v>0.27782353910239815</v>
      </c>
      <c r="H32" s="31">
        <f>+コピー!U7</f>
        <v>3442</v>
      </c>
      <c r="I32" s="7">
        <f t="shared" si="22"/>
        <v>6.3393251804921169E-2</v>
      </c>
      <c r="J32" s="31">
        <f>+コピー!Y7</f>
        <v>2198</v>
      </c>
      <c r="K32" s="7">
        <f t="shared" si="23"/>
        <v>4.0481803447767792E-2</v>
      </c>
      <c r="L32" s="32">
        <v>1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B1CB-0CE3-4ED0-B22B-CE110F8D3A18}">
  <dimension ref="A1:S34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2"/>
  <cols>
    <col min="1" max="1" width="9.375" style="1" customWidth="1"/>
    <col min="2" max="2" width="5.375" style="48" customWidth="1"/>
    <col min="3" max="3" width="7.875" style="48" customWidth="1"/>
    <col min="4" max="4" width="6.375" style="48" customWidth="1"/>
    <col min="5" max="5" width="8.25" style="48" customWidth="1"/>
    <col min="6" max="6" width="7.25" style="48" customWidth="1"/>
    <col min="7" max="7" width="6.875" style="48" customWidth="1"/>
    <col min="8" max="9" width="6.625" style="48" customWidth="1"/>
    <col min="10" max="10" width="6" style="48" customWidth="1"/>
    <col min="11" max="11" width="6.5" style="48" customWidth="1"/>
    <col min="12" max="12" width="5.125" style="48" customWidth="1"/>
    <col min="13" max="13" width="6" style="48" customWidth="1"/>
    <col min="14" max="14" width="5.25" style="48" customWidth="1"/>
    <col min="15" max="15" width="4.5" style="48" customWidth="1"/>
    <col min="16" max="16" width="3.875" style="48" customWidth="1"/>
    <col min="17" max="17" width="5.125" style="48" customWidth="1"/>
    <col min="18" max="18" width="6.75" style="48" customWidth="1"/>
    <col min="19" max="19" width="6.25" style="48" customWidth="1"/>
    <col min="20" max="20" width="3.5" style="48" customWidth="1"/>
    <col min="21" max="16384" width="9" style="48"/>
  </cols>
  <sheetData>
    <row r="1" spans="1:1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0" t="s">
        <v>60</v>
      </c>
      <c r="S1" s="70" t="s">
        <v>61</v>
      </c>
    </row>
    <row r="2" spans="1:19" ht="41.25" customHeight="1" thickBot="1">
      <c r="A2" s="44" t="s">
        <v>28</v>
      </c>
      <c r="B2" s="41">
        <v>2922</v>
      </c>
      <c r="C2" s="9"/>
      <c r="D2" s="9"/>
      <c r="E2" s="35" t="str">
        <f>+E21</f>
        <v>2019/09 I</v>
      </c>
      <c r="F2" s="55">
        <f>+F21</f>
        <v>199088</v>
      </c>
      <c r="G2" s="56"/>
      <c r="H2" s="9">
        <f>+H21</f>
        <v>14546</v>
      </c>
      <c r="I2" s="57">
        <f>+H2/F2</f>
        <v>7.3063168046291094E-2</v>
      </c>
      <c r="J2" s="55">
        <f>+J21</f>
        <v>9959</v>
      </c>
      <c r="K2" s="57">
        <f>+J2/F2</f>
        <v>5.0023105360443625E-2</v>
      </c>
      <c r="L2" s="9">
        <f>+L21</f>
        <v>85.8</v>
      </c>
      <c r="M2" s="9">
        <f>+M21</f>
        <v>408.2</v>
      </c>
      <c r="N2" s="16">
        <f t="shared" ref="N2" si="0">+B2/L2</f>
        <v>34.05594405594406</v>
      </c>
      <c r="O2" s="17">
        <f>+B2/M2</f>
        <v>7.1582557569818714</v>
      </c>
      <c r="P2" s="58">
        <f>+P21</f>
        <v>22.5</v>
      </c>
      <c r="Q2" s="59">
        <f t="shared" ref="Q2" si="1">+P2/B2</f>
        <v>7.7002053388090345E-3</v>
      </c>
      <c r="R2" s="9">
        <f>+R21</f>
        <v>136349</v>
      </c>
      <c r="S2" s="9">
        <f>+S21</f>
        <v>47367</v>
      </c>
    </row>
    <row r="3" spans="1:19">
      <c r="A3" s="61">
        <v>44047</v>
      </c>
      <c r="B3" s="82" t="s">
        <v>43</v>
      </c>
      <c r="C3" s="83"/>
      <c r="D3" s="83"/>
      <c r="E3" s="51">
        <f>+G22</f>
        <v>9.007741970050144E-3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71"/>
      <c r="S3" s="71"/>
    </row>
    <row r="4" spans="1:19">
      <c r="B4" s="84" t="s">
        <v>44</v>
      </c>
      <c r="C4" s="85"/>
      <c r="D4" s="85"/>
      <c r="E4" s="52">
        <f>+K22</f>
        <v>2.8268762320706752E-2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71"/>
      <c r="S4" s="71"/>
    </row>
    <row r="5" spans="1:19">
      <c r="B5" s="84" t="s">
        <v>11</v>
      </c>
      <c r="C5" s="85"/>
      <c r="D5" s="85"/>
      <c r="E5" s="53">
        <f>+N22</f>
        <v>48.034130110321698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71"/>
      <c r="S5" s="71"/>
    </row>
    <row r="6" spans="1:19">
      <c r="A6" s="60"/>
      <c r="B6" s="84" t="s">
        <v>46</v>
      </c>
      <c r="C6" s="85"/>
      <c r="D6" s="85"/>
      <c r="E6" s="53">
        <f>+B27</f>
        <v>2730.7538124992843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71"/>
      <c r="S6" s="71"/>
    </row>
    <row r="7" spans="1:19" ht="12.75" thickBot="1">
      <c r="B7" s="86" t="s">
        <v>47</v>
      </c>
      <c r="C7" s="87"/>
      <c r="D7" s="87"/>
      <c r="E7" s="54">
        <f>+D27</f>
        <v>-6.5450440623105982E-2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71"/>
      <c r="S7" s="71"/>
    </row>
    <row r="8" spans="1:19">
      <c r="A8" s="33" t="s">
        <v>15</v>
      </c>
      <c r="C8" s="1" t="s">
        <v>27</v>
      </c>
      <c r="G8" s="13">
        <f>AVERAGE(G18:G21)</f>
        <v>0.100032262795077</v>
      </c>
      <c r="I8" s="13">
        <f>AVERAGE(I18:I21)</f>
        <v>6.2438792265680637E-2</v>
      </c>
      <c r="K8" s="13">
        <f>AVERAGE(K18:K21)</f>
        <v>4.0430747484605456E-2</v>
      </c>
      <c r="N8" s="50">
        <f>AVERAGE(N19:N21)</f>
        <v>21.007537766601615</v>
      </c>
      <c r="O8" s="50">
        <f>AVERAGE(O19:O21)</f>
        <v>4.3544327315922038</v>
      </c>
    </row>
    <row r="9" spans="1:19">
      <c r="A9" s="1">
        <v>3563</v>
      </c>
      <c r="B9" s="41"/>
      <c r="E9" s="35"/>
      <c r="F9" s="31"/>
      <c r="H9" s="31"/>
      <c r="I9" s="7"/>
      <c r="J9" s="31"/>
      <c r="K9" s="7"/>
      <c r="L9" s="32"/>
      <c r="M9" s="32"/>
      <c r="N9" s="10"/>
      <c r="O9" s="10"/>
    </row>
    <row r="10" spans="1:19">
      <c r="B10" s="41"/>
      <c r="E10" s="35"/>
      <c r="F10" s="31"/>
      <c r="G10" s="7"/>
      <c r="H10" s="31"/>
      <c r="I10" s="7"/>
      <c r="J10" s="31"/>
      <c r="K10" s="7"/>
      <c r="L10" s="32"/>
      <c r="M10" s="32"/>
      <c r="N10" s="10"/>
      <c r="O10" s="10"/>
    </row>
    <row r="11" spans="1:19">
      <c r="B11" s="41"/>
      <c r="E11" s="35"/>
      <c r="F11" s="31"/>
      <c r="G11" s="7"/>
      <c r="H11" s="31"/>
      <c r="I11" s="7"/>
      <c r="J11" s="31"/>
      <c r="K11" s="7"/>
      <c r="L11" s="32"/>
      <c r="M11" s="32"/>
      <c r="N11" s="10"/>
      <c r="O11" s="10"/>
    </row>
    <row r="12" spans="1:19">
      <c r="B12" s="41"/>
      <c r="E12" s="35"/>
      <c r="F12" s="31"/>
      <c r="G12" s="7"/>
      <c r="H12" s="31"/>
      <c r="I12" s="7"/>
      <c r="J12" s="31"/>
      <c r="K12" s="7"/>
      <c r="L12" s="32"/>
      <c r="M12" s="32"/>
      <c r="N12" s="10"/>
      <c r="O12" s="10"/>
    </row>
    <row r="13" spans="1:19">
      <c r="B13" s="41"/>
      <c r="E13" s="35"/>
      <c r="F13" s="31"/>
      <c r="G13" s="7"/>
      <c r="H13" s="31"/>
      <c r="I13" s="7"/>
      <c r="J13" s="31"/>
      <c r="K13" s="7"/>
      <c r="L13" s="32"/>
      <c r="M13" s="32"/>
      <c r="N13" s="10"/>
      <c r="O13" s="10"/>
    </row>
    <row r="14" spans="1:19">
      <c r="B14" s="41"/>
      <c r="E14" s="35"/>
      <c r="F14" s="31"/>
      <c r="G14" s="7"/>
      <c r="H14" s="31"/>
      <c r="I14" s="7"/>
      <c r="J14" s="31"/>
      <c r="K14" s="7"/>
      <c r="L14" s="32"/>
      <c r="M14" s="32"/>
      <c r="N14" s="10"/>
      <c r="O14" s="10"/>
    </row>
    <row r="15" spans="1:19">
      <c r="B15" s="41"/>
      <c r="E15" s="35"/>
      <c r="F15" s="31"/>
      <c r="G15" s="7"/>
      <c r="H15" s="31"/>
      <c r="I15" s="7"/>
      <c r="J15" s="31"/>
      <c r="K15" s="7"/>
      <c r="L15" s="32"/>
      <c r="M15" s="32"/>
      <c r="N15" s="10"/>
      <c r="O15" s="10"/>
    </row>
    <row r="16" spans="1:19">
      <c r="B16" s="41"/>
      <c r="E16" s="35">
        <f>+コピー!B9</f>
        <v>0</v>
      </c>
      <c r="F16" s="31"/>
      <c r="G16" s="7"/>
      <c r="H16" s="31"/>
      <c r="I16" s="7"/>
      <c r="J16" s="31"/>
      <c r="K16" s="7"/>
      <c r="L16" s="32"/>
      <c r="M16" s="32"/>
      <c r="N16" s="10"/>
      <c r="O16" s="10"/>
    </row>
    <row r="17" spans="2:19">
      <c r="B17" s="41"/>
      <c r="C17" s="46">
        <f t="shared" ref="C17:C20" si="2">+J17/L17*1000000</f>
        <v>115939393.93939394</v>
      </c>
      <c r="E17" s="35" t="str">
        <f>+コピー!B2</f>
        <v>2015/09 I</v>
      </c>
      <c r="F17" s="31">
        <f>+コピー!C2</f>
        <v>136174</v>
      </c>
      <c r="G17" s="7" t="e">
        <f t="shared" ref="G17:G22" si="3">+(F17-F16)/F16</f>
        <v>#DIV/0!</v>
      </c>
      <c r="H17" s="31">
        <f>+コピー!E2</f>
        <v>6888</v>
      </c>
      <c r="I17" s="7">
        <f t="shared" ref="I17:I22" si="4">+H17/F17</f>
        <v>5.0582343178580347E-2</v>
      </c>
      <c r="J17" s="31">
        <f>+コピー!I2</f>
        <v>3826</v>
      </c>
      <c r="K17" s="7">
        <f t="shared" ref="K17:K22" si="5">+J17/F17</f>
        <v>2.8096406068706215E-2</v>
      </c>
      <c r="L17" s="32">
        <f>VALUE(SUBSTITUTE(コピー!K2,"円","　"))</f>
        <v>33</v>
      </c>
      <c r="M17" s="32">
        <f>VALUE(SUBSTITUTE(コピー!L2,"円","　"))</f>
        <v>400.5</v>
      </c>
      <c r="N17" s="10">
        <f t="shared" ref="N17:N22" si="6">+B17/L17</f>
        <v>0</v>
      </c>
      <c r="O17" s="10">
        <f t="shared" ref="O17:O21" si="7">+B17/M17</f>
        <v>0</v>
      </c>
    </row>
    <row r="18" spans="2:19">
      <c r="B18" s="41"/>
      <c r="C18" s="46">
        <f t="shared" si="2"/>
        <v>116204379.5620438</v>
      </c>
      <c r="E18" s="35" t="str">
        <f>+コピー!B3</f>
        <v>2016/09 I</v>
      </c>
      <c r="F18" s="31">
        <f>+コピー!C3</f>
        <v>147702</v>
      </c>
      <c r="G18" s="7">
        <f t="shared" si="3"/>
        <v>8.4656395494000322E-2</v>
      </c>
      <c r="H18" s="31">
        <f>+コピー!E3</f>
        <v>7509</v>
      </c>
      <c r="I18" s="7">
        <f t="shared" si="4"/>
        <v>5.0838851200389973E-2</v>
      </c>
      <c r="J18" s="31">
        <f>+コピー!I3</f>
        <v>3184</v>
      </c>
      <c r="K18" s="7">
        <f t="shared" si="5"/>
        <v>2.1556918660546234E-2</v>
      </c>
      <c r="L18" s="32">
        <f>VALUE(SUBSTITUTE(コピー!K3,"円","　"))</f>
        <v>27.4</v>
      </c>
      <c r="M18" s="32">
        <f>VALUE(SUBSTITUTE(コピー!L3,"円","　"))</f>
        <v>210.9</v>
      </c>
      <c r="N18" s="10">
        <f t="shared" si="6"/>
        <v>0</v>
      </c>
      <c r="O18" s="10">
        <f t="shared" si="7"/>
        <v>0</v>
      </c>
    </row>
    <row r="19" spans="2:19">
      <c r="B19" s="41">
        <v>970</v>
      </c>
      <c r="C19" s="46">
        <f t="shared" si="2"/>
        <v>116060100.16694491</v>
      </c>
      <c r="E19" s="35" t="str">
        <f>+コピー!B4</f>
        <v>2017/09 I</v>
      </c>
      <c r="F19" s="31">
        <f>+コピー!C4</f>
        <v>156402</v>
      </c>
      <c r="G19" s="7">
        <f t="shared" si="3"/>
        <v>5.8902384531015151E-2</v>
      </c>
      <c r="H19" s="31">
        <f>+コピー!E4</f>
        <v>9204</v>
      </c>
      <c r="I19" s="7">
        <f t="shared" si="4"/>
        <v>5.8848352322860321E-2</v>
      </c>
      <c r="J19" s="31">
        <f>+コピー!I4</f>
        <v>6952</v>
      </c>
      <c r="K19" s="7">
        <f t="shared" si="5"/>
        <v>4.4449559468548998E-2</v>
      </c>
      <c r="L19" s="32">
        <f>VALUE(SUBSTITUTE(コピー!K4,"円","　"))</f>
        <v>59.9</v>
      </c>
      <c r="M19" s="32">
        <f>VALUE(SUBSTITUTE(コピー!L4,"円","　"))</f>
        <v>274.5</v>
      </c>
      <c r="N19" s="10">
        <f t="shared" si="6"/>
        <v>16.19365609348915</v>
      </c>
      <c r="O19" s="10">
        <f t="shared" si="7"/>
        <v>3.5336976320582876</v>
      </c>
      <c r="P19" s="31">
        <f>VALUE(SUBSTITUTE(コピー!O4,"円","　"))</f>
        <v>11.25</v>
      </c>
      <c r="Q19" s="7">
        <f t="shared" ref="Q19:Q22" si="8">+P19/B19</f>
        <v>1.1597938144329897E-2</v>
      </c>
      <c r="R19" s="4">
        <v>125562</v>
      </c>
      <c r="S19" s="4">
        <v>31853</v>
      </c>
    </row>
    <row r="20" spans="2:19">
      <c r="B20" s="41">
        <v>1500</v>
      </c>
      <c r="C20" s="46">
        <f t="shared" si="2"/>
        <v>115979680.69666182</v>
      </c>
      <c r="E20" s="35" t="str">
        <f>+コピー!B5</f>
        <v>2018/09 I</v>
      </c>
      <c r="F20" s="31">
        <f>+コピー!C5</f>
        <v>174883</v>
      </c>
      <c r="G20" s="7">
        <f t="shared" si="3"/>
        <v>0.11816345059526093</v>
      </c>
      <c r="H20" s="31">
        <f>+コピー!E5</f>
        <v>11718</v>
      </c>
      <c r="I20" s="7">
        <f t="shared" si="4"/>
        <v>6.7004797493181154E-2</v>
      </c>
      <c r="J20" s="31">
        <f>+コピー!I5</f>
        <v>7991</v>
      </c>
      <c r="K20" s="7">
        <f t="shared" si="5"/>
        <v>4.5693406448882964E-2</v>
      </c>
      <c r="L20" s="32">
        <f>VALUE(SUBSTITUTE(コピー!K5,"円","　"))</f>
        <v>68.900000000000006</v>
      </c>
      <c r="M20" s="32">
        <f>VALUE(SUBSTITUTE(コピー!L5,"円","　"))</f>
        <v>351.9</v>
      </c>
      <c r="N20" s="10">
        <f t="shared" si="6"/>
        <v>21.770682148040638</v>
      </c>
      <c r="O20" s="10">
        <f t="shared" si="7"/>
        <v>4.2625745950554137</v>
      </c>
      <c r="P20" s="31">
        <f>VALUE(SUBSTITUTE(コピー!O5,"円","　"))</f>
        <v>21.25</v>
      </c>
      <c r="Q20" s="7">
        <f t="shared" si="8"/>
        <v>1.4166666666666666E-2</v>
      </c>
      <c r="R20" s="4">
        <v>132062</v>
      </c>
      <c r="S20" s="4">
        <v>40835</v>
      </c>
    </row>
    <row r="21" spans="2:19">
      <c r="B21" s="41">
        <v>2150</v>
      </c>
      <c r="C21" s="46">
        <f>+J21/L21*1000000</f>
        <v>116072261.07226107</v>
      </c>
      <c r="E21" s="35" t="str">
        <f>+コピー!B6</f>
        <v>2019/09 I</v>
      </c>
      <c r="F21" s="31">
        <f>+コピー!C6</f>
        <v>199088</v>
      </c>
      <c r="G21" s="7">
        <f t="shared" si="3"/>
        <v>0.13840682056003156</v>
      </c>
      <c r="H21" s="31">
        <f>+コピー!E6</f>
        <v>14546</v>
      </c>
      <c r="I21" s="7">
        <f t="shared" si="4"/>
        <v>7.3063168046291094E-2</v>
      </c>
      <c r="J21" s="31">
        <f>+コピー!I6</f>
        <v>9959</v>
      </c>
      <c r="K21" s="7">
        <f t="shared" si="5"/>
        <v>5.0023105360443625E-2</v>
      </c>
      <c r="L21" s="32">
        <f>VALUE(SUBSTITUTE(コピー!K6,"円","　"))</f>
        <v>85.8</v>
      </c>
      <c r="M21" s="32">
        <f>VALUE(SUBSTITUTE(コピー!L6,"円","　"))</f>
        <v>408.2</v>
      </c>
      <c r="N21" s="10">
        <f t="shared" si="6"/>
        <v>25.058275058275058</v>
      </c>
      <c r="O21" s="10">
        <f t="shared" si="7"/>
        <v>5.2670259676629101</v>
      </c>
      <c r="P21" s="31">
        <f>VALUE(SUBSTITUTE(コピー!O6,"円","　"))</f>
        <v>22.5</v>
      </c>
      <c r="Q21" s="7">
        <f t="shared" si="8"/>
        <v>1.0465116279069767E-2</v>
      </c>
      <c r="R21" s="4">
        <v>136349</v>
      </c>
      <c r="S21" s="4">
        <v>47367</v>
      </c>
    </row>
    <row r="22" spans="2:19" ht="13.5">
      <c r="B22" s="41">
        <v>2350</v>
      </c>
      <c r="C22" s="69">
        <f>+C21</f>
        <v>116072261.07226107</v>
      </c>
      <c r="E22" s="30">
        <v>2020</v>
      </c>
      <c r="F22" s="31">
        <f>+AVERAGE(F32:F34)*4</f>
        <v>200881.33333333334</v>
      </c>
      <c r="G22" s="7">
        <f t="shared" si="3"/>
        <v>9.007741970050144E-3</v>
      </c>
      <c r="H22" s="31">
        <f>+AVERAGE(H32:H34)*4</f>
        <v>11492</v>
      </c>
      <c r="I22" s="7">
        <f t="shared" si="4"/>
        <v>5.7207903837091213E-2</v>
      </c>
      <c r="J22" s="31">
        <f>+AVERAGE(J32:J34)*4</f>
        <v>5678.666666666667</v>
      </c>
      <c r="K22" s="7">
        <f t="shared" si="5"/>
        <v>2.8268762320706752E-2</v>
      </c>
      <c r="L22" s="32">
        <f>+J22/C22*1000000</f>
        <v>48.923546540817355</v>
      </c>
      <c r="N22" s="10">
        <f t="shared" si="6"/>
        <v>48.034130110321698</v>
      </c>
      <c r="P22" s="31">
        <f>VALUE(SUBSTITUTE(コピー!O7,"円","　"))</f>
        <v>15</v>
      </c>
      <c r="Q22" s="47">
        <f t="shared" si="8"/>
        <v>6.382978723404255E-3</v>
      </c>
      <c r="R22" s="4"/>
      <c r="S22" s="4"/>
    </row>
    <row r="23" spans="2:19">
      <c r="B23" s="45">
        <f>+L23*N23</f>
        <v>2083.279008836229</v>
      </c>
      <c r="C23" s="69">
        <f t="shared" ref="C23:C27" si="9">+C22</f>
        <v>116072261.07226107</v>
      </c>
      <c r="E23" s="30">
        <v>2021</v>
      </c>
      <c r="F23" s="45">
        <f>+F22*(1+G23)</f>
        <v>214943.0266666667</v>
      </c>
      <c r="G23" s="68">
        <v>7.0000000000000007E-2</v>
      </c>
      <c r="H23" s="45">
        <f t="shared" ref="H23:H27" si="10">+F23*I$22</f>
        <v>12296.44</v>
      </c>
      <c r="I23" s="68">
        <v>7.0000000000000007E-2</v>
      </c>
      <c r="J23" s="45">
        <f>+F23*K23</f>
        <v>9672.4362000000019</v>
      </c>
      <c r="K23" s="68">
        <v>4.4999999999999998E-2</v>
      </c>
      <c r="L23" s="14">
        <f>+J23/C23*1000000</f>
        <v>83.331160353449164</v>
      </c>
      <c r="N23" s="41">
        <v>25</v>
      </c>
      <c r="R23" s="4"/>
      <c r="S23" s="4"/>
    </row>
    <row r="24" spans="2:19">
      <c r="B24" s="45">
        <f t="shared" ref="B24:B27" si="11">+L24*N24</f>
        <v>2229.1085394547649</v>
      </c>
      <c r="C24" s="69">
        <f t="shared" si="9"/>
        <v>116072261.07226107</v>
      </c>
      <c r="E24" s="30">
        <v>2022</v>
      </c>
      <c r="F24" s="45">
        <f t="shared" ref="F24:F27" si="12">+F23*(1+G24)</f>
        <v>229989.0385333334</v>
      </c>
      <c r="G24" s="68">
        <f>+G23</f>
        <v>7.0000000000000007E-2</v>
      </c>
      <c r="H24" s="45">
        <f t="shared" si="10"/>
        <v>13157.190800000002</v>
      </c>
      <c r="I24" s="68">
        <f>+I23</f>
        <v>7.0000000000000007E-2</v>
      </c>
      <c r="J24" s="45">
        <f t="shared" ref="J24:J27" si="13">+F24*K24</f>
        <v>10349.506734000002</v>
      </c>
      <c r="K24" s="68">
        <f>+K23</f>
        <v>4.4999999999999998E-2</v>
      </c>
      <c r="L24" s="14">
        <f t="shared" ref="L24:L27" si="14">+J24/C24*1000000</f>
        <v>89.164341578190601</v>
      </c>
      <c r="N24" s="41">
        <f>+N23</f>
        <v>25</v>
      </c>
      <c r="R24" s="4"/>
      <c r="S24" s="4"/>
    </row>
    <row r="25" spans="2:19">
      <c r="B25" s="45">
        <f t="shared" si="11"/>
        <v>2385.1461372165991</v>
      </c>
      <c r="C25" s="69">
        <f t="shared" si="9"/>
        <v>116072261.07226107</v>
      </c>
      <c r="E25" s="30">
        <v>2023</v>
      </c>
      <c r="F25" s="45">
        <f t="shared" si="12"/>
        <v>246088.27123066675</v>
      </c>
      <c r="G25" s="68">
        <f t="shared" ref="G25:G27" si="15">+G24</f>
        <v>7.0000000000000007E-2</v>
      </c>
      <c r="H25" s="45">
        <f t="shared" si="10"/>
        <v>14078.194156000003</v>
      </c>
      <c r="I25" s="68">
        <f>+I24</f>
        <v>7.0000000000000007E-2</v>
      </c>
      <c r="J25" s="45">
        <f t="shared" si="13"/>
        <v>11073.972205380003</v>
      </c>
      <c r="K25" s="68">
        <f>+K24</f>
        <v>4.4999999999999998E-2</v>
      </c>
      <c r="L25" s="14">
        <f t="shared" si="14"/>
        <v>95.405845488663957</v>
      </c>
      <c r="N25" s="41">
        <f t="shared" ref="N25:N27" si="16">+N24</f>
        <v>25</v>
      </c>
      <c r="R25" s="4"/>
      <c r="S25" s="4"/>
    </row>
    <row r="26" spans="2:19">
      <c r="B26" s="45">
        <f t="shared" si="11"/>
        <v>2552.1063668217607</v>
      </c>
      <c r="C26" s="69">
        <f t="shared" si="9"/>
        <v>116072261.07226107</v>
      </c>
      <c r="E26" s="30">
        <v>2024</v>
      </c>
      <c r="F26" s="45">
        <f t="shared" si="12"/>
        <v>263314.45021681342</v>
      </c>
      <c r="G26" s="68">
        <f t="shared" si="15"/>
        <v>7.0000000000000007E-2</v>
      </c>
      <c r="H26" s="45">
        <f t="shared" si="10"/>
        <v>15063.667746920004</v>
      </c>
      <c r="I26" s="68">
        <f>+I25</f>
        <v>7.0000000000000007E-2</v>
      </c>
      <c r="J26" s="45">
        <f t="shared" si="13"/>
        <v>11849.150259756603</v>
      </c>
      <c r="K26" s="68">
        <f>+K25</f>
        <v>4.4999999999999998E-2</v>
      </c>
      <c r="L26" s="14">
        <f t="shared" si="14"/>
        <v>102.08425467287043</v>
      </c>
      <c r="N26" s="41">
        <f t="shared" si="16"/>
        <v>25</v>
      </c>
      <c r="R26" s="4"/>
      <c r="S26" s="4"/>
    </row>
    <row r="27" spans="2:19" ht="13.5">
      <c r="B27" s="45">
        <f t="shared" si="11"/>
        <v>2730.7538124992843</v>
      </c>
      <c r="C27" s="69">
        <f t="shared" si="9"/>
        <v>116072261.07226107</v>
      </c>
      <c r="D27" s="47">
        <f>+(B27-B2)/B2</f>
        <v>-6.5450440623105982E-2</v>
      </c>
      <c r="E27" s="30">
        <v>2025</v>
      </c>
      <c r="F27" s="45">
        <f t="shared" si="12"/>
        <v>281746.46173199039</v>
      </c>
      <c r="G27" s="68">
        <f t="shared" si="15"/>
        <v>7.0000000000000007E-2</v>
      </c>
      <c r="H27" s="45">
        <f t="shared" si="10"/>
        <v>16118.124489204405</v>
      </c>
      <c r="I27" s="68">
        <f>+I26</f>
        <v>7.0000000000000007E-2</v>
      </c>
      <c r="J27" s="45">
        <f t="shared" si="13"/>
        <v>12678.590777939567</v>
      </c>
      <c r="K27" s="68">
        <f>+K26</f>
        <v>4.4999999999999998E-2</v>
      </c>
      <c r="L27" s="14">
        <f t="shared" si="14"/>
        <v>109.23015249997137</v>
      </c>
      <c r="N27" s="41">
        <f t="shared" si="16"/>
        <v>25</v>
      </c>
      <c r="R27" s="4"/>
      <c r="S27" s="4"/>
    </row>
    <row r="28" spans="2:19">
      <c r="C28" s="46">
        <v>116049984</v>
      </c>
    </row>
    <row r="29" spans="2:19" ht="25.5">
      <c r="F29" s="62" t="s">
        <v>48</v>
      </c>
      <c r="G29" s="62" t="s">
        <v>49</v>
      </c>
      <c r="H29" s="62" t="s">
        <v>50</v>
      </c>
      <c r="I29" s="62" t="s">
        <v>51</v>
      </c>
      <c r="J29" s="62" t="s">
        <v>52</v>
      </c>
      <c r="K29" s="62" t="s">
        <v>53</v>
      </c>
    </row>
    <row r="30" spans="2:19">
      <c r="F30" s="64">
        <f>+F21</f>
        <v>199088</v>
      </c>
      <c r="G30" s="64">
        <f>+F20</f>
        <v>174883</v>
      </c>
      <c r="H30" s="64">
        <f>+F19</f>
        <v>156402</v>
      </c>
      <c r="I30" s="64">
        <f>+J21</f>
        <v>9959</v>
      </c>
      <c r="J30" s="64">
        <f>+J20</f>
        <v>7991</v>
      </c>
      <c r="K30" s="64">
        <f>+J19</f>
        <v>6952</v>
      </c>
    </row>
    <row r="32" spans="2:19">
      <c r="D32" s="48" t="str">
        <f>+コピー!R4</f>
        <v>1Q</v>
      </c>
      <c r="E32" s="35" t="str">
        <f>+コピー!Q4</f>
        <v>2019/12 I</v>
      </c>
      <c r="F32" s="31">
        <f>+コピー!S4</f>
        <v>55738</v>
      </c>
      <c r="H32" s="31">
        <f>+コピー!U4</f>
        <v>4837</v>
      </c>
      <c r="I32" s="7">
        <f t="shared" ref="I32:I34" si="17">+H32/F32</f>
        <v>8.6781011159352689E-2</v>
      </c>
      <c r="J32" s="31">
        <f>+コピー!Y4</f>
        <v>3031</v>
      </c>
      <c r="K32" s="7">
        <f t="shared" ref="K32:K34" si="18">+J32/F32</f>
        <v>5.4379417991316514E-2</v>
      </c>
      <c r="L32" s="32">
        <f>VALUE(SUBSTITUTE(コピー!AA4,"円","　"))</f>
        <v>26.1</v>
      </c>
    </row>
    <row r="33" spans="3:12">
      <c r="C33" s="63">
        <f>+コピー!P5</f>
        <v>43958</v>
      </c>
      <c r="D33" s="48" t="str">
        <f>+コピー!R5</f>
        <v>2Q</v>
      </c>
      <c r="E33" s="35" t="str">
        <f>+コピー!Q5</f>
        <v>2020/03 I</v>
      </c>
      <c r="F33" s="31">
        <f>+コピー!S5</f>
        <v>52432</v>
      </c>
      <c r="G33" s="7">
        <f t="shared" ref="G33:G34" si="19">+(F33-F32)/F32</f>
        <v>-5.9313215400624349E-2</v>
      </c>
      <c r="H33" s="31">
        <f>+コピー!U5</f>
        <v>3398</v>
      </c>
      <c r="I33" s="7">
        <f t="shared" si="17"/>
        <v>6.4807750991760754E-2</v>
      </c>
      <c r="J33" s="31">
        <f>+コピー!Y5</f>
        <v>2056</v>
      </c>
      <c r="K33" s="7">
        <f t="shared" si="18"/>
        <v>3.9212694537686908E-2</v>
      </c>
      <c r="L33" s="32">
        <f>VALUE(SUBSTITUTE(コピー!AA5,"円","　"))</f>
        <v>17.7</v>
      </c>
    </row>
    <row r="34" spans="3:12">
      <c r="C34" s="63">
        <f>+コピー!P6</f>
        <v>44047</v>
      </c>
      <c r="D34" s="48" t="str">
        <f>+コピー!R6</f>
        <v>3Q</v>
      </c>
      <c r="E34" s="35" t="str">
        <f>+コピー!Q6</f>
        <v>2020/06 I</v>
      </c>
      <c r="F34" s="31">
        <f>+コピー!S6</f>
        <v>42491</v>
      </c>
      <c r="G34" s="7">
        <f t="shared" si="19"/>
        <v>-0.18959795544705524</v>
      </c>
      <c r="H34" s="31">
        <f>+コピー!U6</f>
        <v>384</v>
      </c>
      <c r="I34" s="7">
        <f t="shared" si="17"/>
        <v>9.0372078793156205E-3</v>
      </c>
      <c r="J34" s="31">
        <f>+コピー!Y6</f>
        <v>-828</v>
      </c>
      <c r="K34" s="7">
        <f t="shared" si="18"/>
        <v>-1.9486479489774305E-2</v>
      </c>
      <c r="L34" s="32">
        <v>0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E6DE2-2709-4B6A-BFA4-BA000535725D}">
  <dimension ref="A1:S34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C2" sqref="C2:D2"/>
    </sheetView>
  </sheetViews>
  <sheetFormatPr defaultRowHeight="12"/>
  <cols>
    <col min="1" max="1" width="9.375" style="1" customWidth="1"/>
    <col min="2" max="2" width="5.375" style="48" customWidth="1"/>
    <col min="3" max="3" width="7.875" style="48" customWidth="1"/>
    <col min="4" max="4" width="6.375" style="48" customWidth="1"/>
    <col min="5" max="5" width="8.25" style="48" customWidth="1"/>
    <col min="6" max="6" width="7.25" style="48" customWidth="1"/>
    <col min="7" max="7" width="6.875" style="48" customWidth="1"/>
    <col min="8" max="9" width="6.625" style="48" customWidth="1"/>
    <col min="10" max="10" width="6" style="48" customWidth="1"/>
    <col min="11" max="11" width="6.5" style="48" customWidth="1"/>
    <col min="12" max="12" width="5.125" style="48" customWidth="1"/>
    <col min="13" max="13" width="6" style="48" customWidth="1"/>
    <col min="14" max="14" width="5.25" style="48" customWidth="1"/>
    <col min="15" max="15" width="4.5" style="48" customWidth="1"/>
    <col min="16" max="16" width="3.875" style="48" customWidth="1"/>
    <col min="17" max="17" width="5.125" style="48" customWidth="1"/>
    <col min="18" max="18" width="6.75" style="48" customWidth="1"/>
    <col min="19" max="19" width="6.25" style="48" customWidth="1"/>
    <col min="20" max="20" width="3.5" style="48" customWidth="1"/>
    <col min="21" max="16384" width="9" style="48"/>
  </cols>
  <sheetData>
    <row r="1" spans="1:1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3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0" t="s">
        <v>60</v>
      </c>
      <c r="S1" s="70" t="s">
        <v>61</v>
      </c>
    </row>
    <row r="2" spans="1:19" ht="41.25" customHeight="1" thickBot="1">
      <c r="A2" s="44" t="s">
        <v>28</v>
      </c>
      <c r="B2" s="41">
        <v>2455</v>
      </c>
      <c r="C2" s="9"/>
      <c r="D2" s="9"/>
      <c r="E2" s="35" t="str">
        <f>+E21</f>
        <v>2019/09 I</v>
      </c>
      <c r="F2" s="55">
        <f>+F21</f>
        <v>199088</v>
      </c>
      <c r="G2" s="56"/>
      <c r="H2" s="9">
        <f>+H21</f>
        <v>14546</v>
      </c>
      <c r="I2" s="57">
        <f>+H2/F2</f>
        <v>7.3063168046291094E-2</v>
      </c>
      <c r="J2" s="55">
        <f>+J21</f>
        <v>9959</v>
      </c>
      <c r="K2" s="57">
        <f>+J2/F2</f>
        <v>5.0023105360443625E-2</v>
      </c>
      <c r="L2" s="9">
        <f>+L21</f>
        <v>85.8</v>
      </c>
      <c r="M2" s="9">
        <f>+M21</f>
        <v>408.2</v>
      </c>
      <c r="N2" s="16">
        <f t="shared" ref="N2" si="0">+B2/L2</f>
        <v>28.613053613053616</v>
      </c>
      <c r="O2" s="17">
        <f>+B2/M2</f>
        <v>6.0142087212150912</v>
      </c>
      <c r="P2" s="58">
        <f>+P21</f>
        <v>22.5</v>
      </c>
      <c r="Q2" s="59">
        <f t="shared" ref="Q2" si="1">+P2/B2</f>
        <v>9.1649694501018328E-3</v>
      </c>
      <c r="R2" s="9">
        <f>+R21</f>
        <v>136349</v>
      </c>
      <c r="S2" s="9">
        <f>+S21</f>
        <v>47367</v>
      </c>
    </row>
    <row r="3" spans="1:19">
      <c r="A3" s="61">
        <v>44047</v>
      </c>
      <c r="B3" s="82" t="s">
        <v>43</v>
      </c>
      <c r="C3" s="83"/>
      <c r="D3" s="83"/>
      <c r="E3" s="51">
        <f>+G22</f>
        <v>8.6655147472474478E-2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67"/>
      <c r="S3" s="67"/>
    </row>
    <row r="4" spans="1:19">
      <c r="B4" s="84" t="s">
        <v>44</v>
      </c>
      <c r="C4" s="85"/>
      <c r="D4" s="85"/>
      <c r="E4" s="52">
        <f>+K22</f>
        <v>4.7027826569289083E-2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67"/>
      <c r="S4" s="67"/>
    </row>
    <row r="5" spans="1:19">
      <c r="B5" s="84" t="s">
        <v>11</v>
      </c>
      <c r="C5" s="85"/>
      <c r="D5" s="85"/>
      <c r="E5" s="53">
        <f>+N22</f>
        <v>26.25570776255708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67"/>
      <c r="S5" s="67"/>
    </row>
    <row r="6" spans="1:19">
      <c r="A6" s="60"/>
      <c r="B6" s="84" t="s">
        <v>46</v>
      </c>
      <c r="C6" s="85"/>
      <c r="D6" s="85"/>
      <c r="E6" s="53">
        <f>+B27</f>
        <v>2458.7375444092118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67"/>
      <c r="S6" s="67"/>
    </row>
    <row r="7" spans="1:19" ht="12.75" thickBot="1">
      <c r="B7" s="86" t="s">
        <v>47</v>
      </c>
      <c r="C7" s="87"/>
      <c r="D7" s="87"/>
      <c r="E7" s="54">
        <f>+D27</f>
        <v>1.5224213479477599E-3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67"/>
      <c r="S7" s="67"/>
    </row>
    <row r="8" spans="1:19">
      <c r="A8" s="33" t="s">
        <v>15</v>
      </c>
      <c r="C8" s="1" t="s">
        <v>27</v>
      </c>
      <c r="G8" s="13">
        <f>AVERAGE(G18:G21)</f>
        <v>0.100032262795077</v>
      </c>
      <c r="I8" s="13">
        <f>AVERAGE(I18:I21)</f>
        <v>6.2438792265680637E-2</v>
      </c>
      <c r="K8" s="13">
        <f>AVERAGE(K18:K21)</f>
        <v>4.0430747484605456E-2</v>
      </c>
      <c r="N8" s="50">
        <f>AVERAGE(N19:N21)</f>
        <v>21.007537766601615</v>
      </c>
      <c r="O8" s="50">
        <f>AVERAGE(O19:O21)</f>
        <v>4.3544327315922038</v>
      </c>
    </row>
    <row r="9" spans="1:19">
      <c r="A9" s="1">
        <v>3563</v>
      </c>
      <c r="B9" s="41"/>
      <c r="E9" s="35"/>
      <c r="F9" s="31"/>
      <c r="H9" s="31"/>
      <c r="I9" s="7"/>
      <c r="J9" s="31"/>
      <c r="K9" s="7"/>
      <c r="L9" s="32"/>
      <c r="M9" s="32"/>
      <c r="N9" s="10"/>
      <c r="O9" s="10"/>
    </row>
    <row r="10" spans="1:19">
      <c r="B10" s="41"/>
      <c r="E10" s="35"/>
      <c r="F10" s="31"/>
      <c r="G10" s="7"/>
      <c r="H10" s="31"/>
      <c r="I10" s="7"/>
      <c r="J10" s="31"/>
      <c r="K10" s="7"/>
      <c r="L10" s="32"/>
      <c r="M10" s="32"/>
      <c r="N10" s="10"/>
      <c r="O10" s="10"/>
    </row>
    <row r="11" spans="1:19">
      <c r="B11" s="41"/>
      <c r="E11" s="35"/>
      <c r="F11" s="31"/>
      <c r="G11" s="7"/>
      <c r="H11" s="31"/>
      <c r="I11" s="7"/>
      <c r="J11" s="31"/>
      <c r="K11" s="7"/>
      <c r="L11" s="32"/>
      <c r="M11" s="32"/>
      <c r="N11" s="10"/>
      <c r="O11" s="10"/>
    </row>
    <row r="12" spans="1:19">
      <c r="B12" s="41"/>
      <c r="E12" s="35"/>
      <c r="F12" s="31"/>
      <c r="G12" s="7"/>
      <c r="H12" s="31"/>
      <c r="I12" s="7"/>
      <c r="J12" s="31"/>
      <c r="K12" s="7"/>
      <c r="L12" s="32"/>
      <c r="M12" s="32"/>
      <c r="N12" s="10"/>
      <c r="O12" s="10"/>
    </row>
    <row r="13" spans="1:19">
      <c r="B13" s="41"/>
      <c r="E13" s="35"/>
      <c r="F13" s="31"/>
      <c r="G13" s="7"/>
      <c r="H13" s="31"/>
      <c r="I13" s="7"/>
      <c r="J13" s="31"/>
      <c r="K13" s="7"/>
      <c r="L13" s="32"/>
      <c r="M13" s="32"/>
      <c r="N13" s="10"/>
      <c r="O13" s="10"/>
    </row>
    <row r="14" spans="1:19">
      <c r="B14" s="41"/>
      <c r="E14" s="35"/>
      <c r="F14" s="31"/>
      <c r="G14" s="7"/>
      <c r="H14" s="31"/>
      <c r="I14" s="7"/>
      <c r="J14" s="31"/>
      <c r="K14" s="7"/>
      <c r="L14" s="32"/>
      <c r="M14" s="32"/>
      <c r="N14" s="10"/>
      <c r="O14" s="10"/>
    </row>
    <row r="15" spans="1:19">
      <c r="B15" s="41"/>
      <c r="E15" s="35"/>
      <c r="F15" s="31"/>
      <c r="G15" s="7"/>
      <c r="H15" s="31"/>
      <c r="I15" s="7"/>
      <c r="J15" s="31"/>
      <c r="K15" s="7"/>
      <c r="L15" s="32"/>
      <c r="M15" s="32"/>
      <c r="N15" s="10"/>
      <c r="O15" s="10"/>
    </row>
    <row r="16" spans="1:19">
      <c r="B16" s="41"/>
      <c r="E16" s="35">
        <f>+コピー!B9</f>
        <v>0</v>
      </c>
      <c r="F16" s="31"/>
      <c r="G16" s="7"/>
      <c r="H16" s="31"/>
      <c r="I16" s="7"/>
      <c r="J16" s="31"/>
      <c r="K16" s="7"/>
      <c r="L16" s="32"/>
      <c r="M16" s="32"/>
      <c r="N16" s="10"/>
      <c r="O16" s="10"/>
    </row>
    <row r="17" spans="2:19">
      <c r="B17" s="41"/>
      <c r="C17" s="46">
        <f t="shared" ref="C17:C20" si="2">+J17/L17*1000000</f>
        <v>115939393.93939394</v>
      </c>
      <c r="E17" s="35" t="str">
        <f>+コピー!B2</f>
        <v>2015/09 I</v>
      </c>
      <c r="F17" s="31">
        <f>+コピー!C2</f>
        <v>136174</v>
      </c>
      <c r="G17" s="7" t="e">
        <f t="shared" ref="G17:G22" si="3">+(F17-F16)/F16</f>
        <v>#DIV/0!</v>
      </c>
      <c r="H17" s="31">
        <f>+コピー!E2</f>
        <v>6888</v>
      </c>
      <c r="I17" s="7">
        <f t="shared" ref="I17:I22" si="4">+H17/F17</f>
        <v>5.0582343178580347E-2</v>
      </c>
      <c r="J17" s="31">
        <f>+コピー!I2</f>
        <v>3826</v>
      </c>
      <c r="K17" s="7">
        <f t="shared" ref="K17:K22" si="5">+J17/F17</f>
        <v>2.8096406068706215E-2</v>
      </c>
      <c r="L17" s="32">
        <f>VALUE(SUBSTITUTE(コピー!K2,"円","　"))</f>
        <v>33</v>
      </c>
      <c r="M17" s="32">
        <f>VALUE(SUBSTITUTE(コピー!L2,"円","　"))</f>
        <v>400.5</v>
      </c>
      <c r="N17" s="10">
        <f t="shared" ref="N17:N22" si="6">+B17/L17</f>
        <v>0</v>
      </c>
      <c r="O17" s="10">
        <f t="shared" ref="O17:O21" si="7">+B17/M17</f>
        <v>0</v>
      </c>
    </row>
    <row r="18" spans="2:19">
      <c r="B18" s="41"/>
      <c r="C18" s="46">
        <f t="shared" si="2"/>
        <v>116204379.5620438</v>
      </c>
      <c r="E18" s="35" t="str">
        <f>+コピー!B3</f>
        <v>2016/09 I</v>
      </c>
      <c r="F18" s="31">
        <f>+コピー!C3</f>
        <v>147702</v>
      </c>
      <c r="G18" s="7">
        <f t="shared" si="3"/>
        <v>8.4656395494000322E-2</v>
      </c>
      <c r="H18" s="31">
        <f>+コピー!E3</f>
        <v>7509</v>
      </c>
      <c r="I18" s="7">
        <f t="shared" si="4"/>
        <v>5.0838851200389973E-2</v>
      </c>
      <c r="J18" s="31">
        <f>+コピー!I3</f>
        <v>3184</v>
      </c>
      <c r="K18" s="7">
        <f t="shared" si="5"/>
        <v>2.1556918660546234E-2</v>
      </c>
      <c r="L18" s="32">
        <f>VALUE(SUBSTITUTE(コピー!K3,"円","　"))</f>
        <v>27.4</v>
      </c>
      <c r="M18" s="32">
        <f>VALUE(SUBSTITUTE(コピー!L3,"円","　"))</f>
        <v>210.9</v>
      </c>
      <c r="N18" s="10">
        <f t="shared" si="6"/>
        <v>0</v>
      </c>
      <c r="O18" s="10">
        <f t="shared" si="7"/>
        <v>0</v>
      </c>
    </row>
    <row r="19" spans="2:19">
      <c r="B19" s="41">
        <v>970</v>
      </c>
      <c r="C19" s="46">
        <f t="shared" si="2"/>
        <v>116060100.16694491</v>
      </c>
      <c r="E19" s="35" t="str">
        <f>+コピー!B4</f>
        <v>2017/09 I</v>
      </c>
      <c r="F19" s="31">
        <f>+コピー!C4</f>
        <v>156402</v>
      </c>
      <c r="G19" s="7">
        <f t="shared" si="3"/>
        <v>5.8902384531015151E-2</v>
      </c>
      <c r="H19" s="31">
        <f>+コピー!E4</f>
        <v>9204</v>
      </c>
      <c r="I19" s="7">
        <f t="shared" si="4"/>
        <v>5.8848352322860321E-2</v>
      </c>
      <c r="J19" s="31">
        <f>+コピー!I4</f>
        <v>6952</v>
      </c>
      <c r="K19" s="7">
        <f t="shared" si="5"/>
        <v>4.4449559468548998E-2</v>
      </c>
      <c r="L19" s="32">
        <f>VALUE(SUBSTITUTE(コピー!K4,"円","　"))</f>
        <v>59.9</v>
      </c>
      <c r="M19" s="32">
        <f>VALUE(SUBSTITUTE(コピー!L4,"円","　"))</f>
        <v>274.5</v>
      </c>
      <c r="N19" s="10">
        <f t="shared" si="6"/>
        <v>16.19365609348915</v>
      </c>
      <c r="O19" s="10">
        <f t="shared" si="7"/>
        <v>3.5336976320582876</v>
      </c>
      <c r="P19" s="31">
        <f>VALUE(SUBSTITUTE(コピー!O4,"円","　"))</f>
        <v>11.25</v>
      </c>
      <c r="Q19" s="7">
        <f t="shared" ref="Q19:Q22" si="8">+P19/B19</f>
        <v>1.1597938144329897E-2</v>
      </c>
      <c r="R19" s="4">
        <v>125562</v>
      </c>
      <c r="S19" s="4">
        <v>31853</v>
      </c>
    </row>
    <row r="20" spans="2:19">
      <c r="B20" s="41">
        <v>1500</v>
      </c>
      <c r="C20" s="46">
        <f t="shared" si="2"/>
        <v>115979680.69666182</v>
      </c>
      <c r="E20" s="35" t="str">
        <f>+コピー!B5</f>
        <v>2018/09 I</v>
      </c>
      <c r="F20" s="31">
        <f>+コピー!C5</f>
        <v>174883</v>
      </c>
      <c r="G20" s="7">
        <f t="shared" si="3"/>
        <v>0.11816345059526093</v>
      </c>
      <c r="H20" s="31">
        <f>+コピー!E5</f>
        <v>11718</v>
      </c>
      <c r="I20" s="7">
        <f t="shared" si="4"/>
        <v>6.7004797493181154E-2</v>
      </c>
      <c r="J20" s="31">
        <f>+コピー!I5</f>
        <v>7991</v>
      </c>
      <c r="K20" s="7">
        <f t="shared" si="5"/>
        <v>4.5693406448882964E-2</v>
      </c>
      <c r="L20" s="32">
        <f>VALUE(SUBSTITUTE(コピー!K5,"円","　"))</f>
        <v>68.900000000000006</v>
      </c>
      <c r="M20" s="32">
        <f>VALUE(SUBSTITUTE(コピー!L5,"円","　"))</f>
        <v>351.9</v>
      </c>
      <c r="N20" s="10">
        <f t="shared" si="6"/>
        <v>21.770682148040638</v>
      </c>
      <c r="O20" s="10">
        <f t="shared" si="7"/>
        <v>4.2625745950554137</v>
      </c>
      <c r="P20" s="31">
        <f>VALUE(SUBSTITUTE(コピー!O5,"円","　"))</f>
        <v>21.25</v>
      </c>
      <c r="Q20" s="7">
        <f t="shared" si="8"/>
        <v>1.4166666666666666E-2</v>
      </c>
      <c r="R20" s="4">
        <v>132062</v>
      </c>
      <c r="S20" s="4">
        <v>40835</v>
      </c>
    </row>
    <row r="21" spans="2:19">
      <c r="B21" s="41">
        <v>2150</v>
      </c>
      <c r="C21" s="46">
        <f>+J21/L21*1000000</f>
        <v>116072261.07226107</v>
      </c>
      <c r="E21" s="35" t="str">
        <f>+コピー!B6</f>
        <v>2019/09 I</v>
      </c>
      <c r="F21" s="31">
        <f>+コピー!C6</f>
        <v>199088</v>
      </c>
      <c r="G21" s="7">
        <f t="shared" si="3"/>
        <v>0.13840682056003156</v>
      </c>
      <c r="H21" s="31">
        <f>+コピー!E6</f>
        <v>14546</v>
      </c>
      <c r="I21" s="7">
        <f t="shared" si="4"/>
        <v>7.3063168046291094E-2</v>
      </c>
      <c r="J21" s="31">
        <f>+コピー!I6</f>
        <v>9959</v>
      </c>
      <c r="K21" s="7">
        <f t="shared" si="5"/>
        <v>5.0023105360443625E-2</v>
      </c>
      <c r="L21" s="32">
        <f>VALUE(SUBSTITUTE(コピー!K6,"円","　"))</f>
        <v>85.8</v>
      </c>
      <c r="M21" s="32">
        <f>VALUE(SUBSTITUTE(コピー!L6,"円","　"))</f>
        <v>408.2</v>
      </c>
      <c r="N21" s="10">
        <f t="shared" si="6"/>
        <v>25.058275058275058</v>
      </c>
      <c r="O21" s="10">
        <f t="shared" si="7"/>
        <v>5.2670259676629101</v>
      </c>
      <c r="P21" s="31">
        <f>VALUE(SUBSTITUTE(コピー!O6,"円","　"))</f>
        <v>22.5</v>
      </c>
      <c r="Q21" s="7">
        <f t="shared" si="8"/>
        <v>1.0465116279069767E-2</v>
      </c>
      <c r="R21" s="4">
        <v>136349</v>
      </c>
      <c r="S21" s="4">
        <v>47367</v>
      </c>
    </row>
    <row r="22" spans="2:19" ht="13.5">
      <c r="B22" s="41">
        <v>2300</v>
      </c>
      <c r="C22" s="69">
        <f>+C21</f>
        <v>116072261.07226107</v>
      </c>
      <c r="E22" s="30">
        <v>2020</v>
      </c>
      <c r="F22" s="31">
        <f>+AVERAGE(F32:F33)*4</f>
        <v>216340</v>
      </c>
      <c r="G22" s="7">
        <f t="shared" si="3"/>
        <v>8.6655147472474478E-2</v>
      </c>
      <c r="H22" s="31">
        <f>+AVERAGE(H32:H33)*4</f>
        <v>16470</v>
      </c>
      <c r="I22" s="7">
        <f t="shared" si="4"/>
        <v>7.6130165480262552E-2</v>
      </c>
      <c r="J22" s="31">
        <f>+AVERAGE(J32:J33)*4</f>
        <v>10174</v>
      </c>
      <c r="K22" s="7">
        <f t="shared" si="5"/>
        <v>4.7027826569289083E-2</v>
      </c>
      <c r="L22" s="65">
        <f>+AVERAGE(L32:L33)*4</f>
        <v>87.6</v>
      </c>
      <c r="N22" s="10">
        <f t="shared" si="6"/>
        <v>26.25570776255708</v>
      </c>
      <c r="P22" s="31">
        <f>VALUE(SUBSTITUTE(コピー!O7,"円","　"))</f>
        <v>15</v>
      </c>
      <c r="Q22" s="47">
        <f t="shared" si="8"/>
        <v>6.5217391304347823E-3</v>
      </c>
      <c r="R22" s="4"/>
      <c r="S22" s="4"/>
    </row>
    <row r="23" spans="2:19">
      <c r="B23" s="45">
        <f>+L23*N23</f>
        <v>1875.7591003112766</v>
      </c>
      <c r="C23" s="69">
        <f t="shared" ref="C23:C27" si="9">+C22</f>
        <v>116072261.07226107</v>
      </c>
      <c r="E23" s="30">
        <v>2021</v>
      </c>
      <c r="F23" s="45">
        <f>+F22*(1+G23)</f>
        <v>231483.80000000002</v>
      </c>
      <c r="G23" s="68">
        <v>7.0000000000000007E-2</v>
      </c>
      <c r="H23" s="45">
        <f t="shared" ref="H23:H27" si="10">+F23*I$22</f>
        <v>17622.900000000001</v>
      </c>
      <c r="I23" s="68">
        <v>7.0000000000000007E-2</v>
      </c>
      <c r="J23" s="45">
        <f t="shared" ref="J23:J27" si="11">+F23*K$22</f>
        <v>10886.18</v>
      </c>
      <c r="K23" s="68">
        <v>4.8000000000000001E-2</v>
      </c>
      <c r="L23" s="14">
        <f>+J23/C23*1000000</f>
        <v>93.787955015563824</v>
      </c>
      <c r="N23" s="41">
        <v>20</v>
      </c>
      <c r="R23" s="4"/>
      <c r="S23" s="4"/>
    </row>
    <row r="24" spans="2:19">
      <c r="B24" s="45">
        <f t="shared" ref="B24:B27" si="12">+L24*N24</f>
        <v>2007.0622373330659</v>
      </c>
      <c r="C24" s="69">
        <f t="shared" si="9"/>
        <v>116072261.07226107</v>
      </c>
      <c r="E24" s="30">
        <v>2022</v>
      </c>
      <c r="F24" s="45">
        <f t="shared" ref="F24:F27" si="13">+F23*(1+G24)</f>
        <v>247687.66600000003</v>
      </c>
      <c r="G24" s="68">
        <f>+G23</f>
        <v>7.0000000000000007E-2</v>
      </c>
      <c r="H24" s="45">
        <f t="shared" si="10"/>
        <v>18856.503000000004</v>
      </c>
      <c r="I24" s="68">
        <f>+I23</f>
        <v>7.0000000000000007E-2</v>
      </c>
      <c r="J24" s="45">
        <f t="shared" si="11"/>
        <v>11648.212600000001</v>
      </c>
      <c r="K24" s="68">
        <f>+K23</f>
        <v>4.8000000000000001E-2</v>
      </c>
      <c r="L24" s="14">
        <f t="shared" ref="L24:L27" si="14">+J24/C24*1000000</f>
        <v>100.35311186665329</v>
      </c>
      <c r="N24" s="41">
        <f>+N23</f>
        <v>20</v>
      </c>
      <c r="R24" s="4"/>
      <c r="S24" s="4"/>
    </row>
    <row r="25" spans="2:19">
      <c r="B25" s="45">
        <f t="shared" si="12"/>
        <v>2147.5565939463804</v>
      </c>
      <c r="C25" s="69">
        <f t="shared" si="9"/>
        <v>116072261.07226107</v>
      </c>
      <c r="E25" s="30">
        <v>2023</v>
      </c>
      <c r="F25" s="45">
        <f t="shared" si="13"/>
        <v>265025.80262000003</v>
      </c>
      <c r="G25" s="68">
        <f t="shared" ref="G25:G27" si="15">+G24</f>
        <v>7.0000000000000007E-2</v>
      </c>
      <c r="H25" s="45">
        <f t="shared" si="10"/>
        <v>20176.458210000004</v>
      </c>
      <c r="I25" s="68">
        <f>+I24</f>
        <v>7.0000000000000007E-2</v>
      </c>
      <c r="J25" s="45">
        <f t="shared" si="11"/>
        <v>12463.587482000001</v>
      </c>
      <c r="K25" s="68">
        <f>+K24</f>
        <v>4.8000000000000001E-2</v>
      </c>
      <c r="L25" s="14">
        <f t="shared" si="14"/>
        <v>107.37782969731903</v>
      </c>
      <c r="N25" s="41">
        <f t="shared" ref="N25:N27" si="16">+N24</f>
        <v>20</v>
      </c>
      <c r="R25" s="4"/>
      <c r="S25" s="4"/>
    </row>
    <row r="26" spans="2:19">
      <c r="B26" s="45">
        <f t="shared" si="12"/>
        <v>2297.8855555226273</v>
      </c>
      <c r="C26" s="69">
        <f t="shared" si="9"/>
        <v>116072261.07226107</v>
      </c>
      <c r="E26" s="30">
        <v>2024</v>
      </c>
      <c r="F26" s="45">
        <f t="shared" si="13"/>
        <v>283577.60880340007</v>
      </c>
      <c r="G26" s="68">
        <f t="shared" si="15"/>
        <v>7.0000000000000007E-2</v>
      </c>
      <c r="H26" s="45">
        <f t="shared" si="10"/>
        <v>21588.810284700005</v>
      </c>
      <c r="I26" s="68">
        <f>+I25</f>
        <v>7.0000000000000007E-2</v>
      </c>
      <c r="J26" s="45">
        <f t="shared" si="11"/>
        <v>13336.038605740003</v>
      </c>
      <c r="K26" s="68">
        <f>+K25</f>
        <v>4.8000000000000001E-2</v>
      </c>
      <c r="L26" s="14">
        <f t="shared" si="14"/>
        <v>114.89427777613137</v>
      </c>
      <c r="N26" s="41">
        <f t="shared" si="16"/>
        <v>20</v>
      </c>
      <c r="R26" s="4"/>
      <c r="S26" s="4"/>
    </row>
    <row r="27" spans="2:19" ht="13.5">
      <c r="B27" s="45">
        <f t="shared" si="12"/>
        <v>2458.7375444092118</v>
      </c>
      <c r="C27" s="69">
        <f t="shared" si="9"/>
        <v>116072261.07226107</v>
      </c>
      <c r="D27" s="47">
        <f>+(B27-B2)/B2</f>
        <v>1.5224213479477599E-3</v>
      </c>
      <c r="E27" s="30">
        <v>2025</v>
      </c>
      <c r="F27" s="45">
        <f t="shared" si="13"/>
        <v>303428.04141963809</v>
      </c>
      <c r="G27" s="68">
        <f t="shared" si="15"/>
        <v>7.0000000000000007E-2</v>
      </c>
      <c r="H27" s="45">
        <f t="shared" si="10"/>
        <v>23100.027004629006</v>
      </c>
      <c r="I27" s="68">
        <f>+I26</f>
        <v>7.0000000000000007E-2</v>
      </c>
      <c r="J27" s="45">
        <f t="shared" si="11"/>
        <v>14269.561308141805</v>
      </c>
      <c r="K27" s="68">
        <f>+K26</f>
        <v>4.8000000000000001E-2</v>
      </c>
      <c r="L27" s="14">
        <f t="shared" si="14"/>
        <v>122.93687722046059</v>
      </c>
      <c r="N27" s="41">
        <f t="shared" si="16"/>
        <v>20</v>
      </c>
      <c r="R27" s="4"/>
      <c r="S27" s="4"/>
    </row>
    <row r="28" spans="2:19">
      <c r="C28" s="46">
        <v>116049984</v>
      </c>
    </row>
    <row r="29" spans="2:19" ht="25.5">
      <c r="F29" s="62" t="s">
        <v>48</v>
      </c>
      <c r="G29" s="62" t="s">
        <v>49</v>
      </c>
      <c r="H29" s="62" t="s">
        <v>50</v>
      </c>
      <c r="I29" s="62" t="s">
        <v>51</v>
      </c>
      <c r="J29" s="62" t="s">
        <v>52</v>
      </c>
      <c r="K29" s="62" t="s">
        <v>53</v>
      </c>
    </row>
    <row r="30" spans="2:19">
      <c r="F30" s="64">
        <f>+F21</f>
        <v>199088</v>
      </c>
      <c r="G30" s="64">
        <f>+F20</f>
        <v>174883</v>
      </c>
      <c r="H30" s="64">
        <f>+F19</f>
        <v>156402</v>
      </c>
      <c r="I30" s="64">
        <f>+J21</f>
        <v>9959</v>
      </c>
      <c r="J30" s="64">
        <f>+J20</f>
        <v>7991</v>
      </c>
      <c r="K30" s="64">
        <f>+J19</f>
        <v>6952</v>
      </c>
    </row>
    <row r="32" spans="2:19">
      <c r="D32" s="48" t="str">
        <f>+コピー!R4</f>
        <v>1Q</v>
      </c>
      <c r="E32" s="35" t="str">
        <f>+コピー!Q4</f>
        <v>2019/12 I</v>
      </c>
      <c r="F32" s="31">
        <f>+コピー!S4</f>
        <v>55738</v>
      </c>
      <c r="H32" s="31">
        <f>+コピー!U4</f>
        <v>4837</v>
      </c>
      <c r="I32" s="7">
        <f t="shared" ref="I32:I33" si="17">+H32/F32</f>
        <v>8.6781011159352689E-2</v>
      </c>
      <c r="J32" s="31">
        <f>+コピー!Y4</f>
        <v>3031</v>
      </c>
      <c r="K32" s="7">
        <f t="shared" ref="K32:K33" si="18">+J32/F32</f>
        <v>5.4379417991316514E-2</v>
      </c>
      <c r="L32" s="32">
        <f>VALUE(SUBSTITUTE(コピー!AA4,"円","　"))</f>
        <v>26.1</v>
      </c>
    </row>
    <row r="33" spans="3:12">
      <c r="C33" s="63">
        <v>43958</v>
      </c>
      <c r="D33" s="48" t="str">
        <f>+コピー!R5</f>
        <v>2Q</v>
      </c>
      <c r="E33" s="35" t="str">
        <f>+コピー!Q5</f>
        <v>2020/03 I</v>
      </c>
      <c r="F33" s="31">
        <f>+コピー!S5</f>
        <v>52432</v>
      </c>
      <c r="G33" s="7">
        <f t="shared" ref="G33" si="19">+(F33-F32)/F32</f>
        <v>-5.9313215400624349E-2</v>
      </c>
      <c r="H33" s="31">
        <f>+コピー!U5</f>
        <v>3398</v>
      </c>
      <c r="I33" s="7">
        <f t="shared" si="17"/>
        <v>6.4807750991760754E-2</v>
      </c>
      <c r="J33" s="31">
        <f>+コピー!Y5</f>
        <v>2056</v>
      </c>
      <c r="K33" s="7">
        <f t="shared" si="18"/>
        <v>3.9212694537686908E-2</v>
      </c>
      <c r="L33" s="32">
        <f>VALUE(SUBSTITUTE(コピー!AA5,"円","　"))</f>
        <v>17.7</v>
      </c>
    </row>
    <row r="34" spans="3:12">
      <c r="C34" s="63">
        <v>44047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テンプレート</vt:lpstr>
      <vt:lpstr>コピー</vt:lpstr>
      <vt:lpstr>20210205</vt:lpstr>
      <vt:lpstr>20201106</vt:lpstr>
      <vt:lpstr>20200804</vt:lpstr>
      <vt:lpstr>20200507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2021-02-07T09:42:09Z</dcterms:created>
  <dcterms:modified xsi:type="dcterms:W3CDTF">2021-02-08T23:23:59Z</dcterms:modified>
</cp:coreProperties>
</file>