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/>
  <xr:revisionPtr revIDLastSave="0" documentId="13_ncr:1_{E30CFD40-36DD-4E9A-A097-857A29F85D08}" xr6:coauthVersionLast="46" xr6:coauthVersionMax="46" xr10:uidLastSave="{00000000-0000-0000-0000-000000000000}"/>
  <bookViews>
    <workbookView xWindow="1635" yWindow="495" windowWidth="25860" windowHeight="14415" xr2:uid="{00000000-000D-0000-FFFF-FFFF00000000}"/>
  </bookViews>
  <sheets>
    <sheet name="テンプレート" sheetId="3" r:id="rId1"/>
    <sheet name="コピー" sheetId="4" r:id="rId2"/>
    <sheet name="20210205" sheetId="8" r:id="rId3"/>
    <sheet name="20201106" sheetId="7" r:id="rId4"/>
    <sheet name="20200807" sheetId="6" r:id="rId5"/>
    <sheet name="20200527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8" l="1"/>
  <c r="J35" i="8"/>
  <c r="K35" i="8" s="1"/>
  <c r="I35" i="8"/>
  <c r="H35" i="8"/>
  <c r="G35" i="8"/>
  <c r="F35" i="8"/>
  <c r="E35" i="8"/>
  <c r="D35" i="8"/>
  <c r="C35" i="8"/>
  <c r="L34" i="8"/>
  <c r="K34" i="8"/>
  <c r="J34" i="8"/>
  <c r="J23" i="8" s="1"/>
  <c r="K23" i="8" s="1"/>
  <c r="H34" i="8"/>
  <c r="H23" i="8" s="1"/>
  <c r="I23" i="8" s="1"/>
  <c r="F34" i="8"/>
  <c r="E34" i="8"/>
  <c r="D34" i="8"/>
  <c r="C34" i="8"/>
  <c r="L33" i="8"/>
  <c r="J33" i="8"/>
  <c r="H33" i="8"/>
  <c r="F33" i="8"/>
  <c r="G33" i="8" s="1"/>
  <c r="E33" i="8"/>
  <c r="D33" i="8"/>
  <c r="C33" i="8"/>
  <c r="I31" i="8"/>
  <c r="H31" i="8"/>
  <c r="F31" i="8"/>
  <c r="I27" i="8"/>
  <c r="I28" i="8" s="1"/>
  <c r="N26" i="8"/>
  <c r="N27" i="8" s="1"/>
  <c r="N28" i="8" s="1"/>
  <c r="E5" i="8" s="1"/>
  <c r="I26" i="8"/>
  <c r="G26" i="8"/>
  <c r="G27" i="8" s="1"/>
  <c r="G28" i="8" s="1"/>
  <c r="E3" i="8" s="1"/>
  <c r="N25" i="8"/>
  <c r="K25" i="8"/>
  <c r="K26" i="8" s="1"/>
  <c r="K27" i="8" s="1"/>
  <c r="K28" i="8" s="1"/>
  <c r="E4" i="8" s="1"/>
  <c r="I25" i="8"/>
  <c r="G25" i="8"/>
  <c r="Q23" i="8"/>
  <c r="P23" i="8"/>
  <c r="L23" i="8"/>
  <c r="N23" i="8" s="1"/>
  <c r="F23" i="8"/>
  <c r="F24" i="8" s="1"/>
  <c r="C23" i="8"/>
  <c r="C24" i="8" s="1"/>
  <c r="C25" i="8" s="1"/>
  <c r="C26" i="8" s="1"/>
  <c r="C27" i="8" s="1"/>
  <c r="C28" i="8" s="1"/>
  <c r="T22" i="8"/>
  <c r="Q22" i="8"/>
  <c r="P22" i="8"/>
  <c r="N22" i="8"/>
  <c r="M22" i="8"/>
  <c r="M2" i="8" s="1"/>
  <c r="L22" i="8"/>
  <c r="K22" i="8"/>
  <c r="J22" i="8"/>
  <c r="H22" i="8"/>
  <c r="I22" i="8" s="1"/>
  <c r="G22" i="8"/>
  <c r="F22" i="8"/>
  <c r="E22" i="8"/>
  <c r="C22" i="8"/>
  <c r="T21" i="8"/>
  <c r="P21" i="8"/>
  <c r="Q21" i="8" s="1"/>
  <c r="M21" i="8"/>
  <c r="O21" i="8" s="1"/>
  <c r="L21" i="8"/>
  <c r="N21" i="8" s="1"/>
  <c r="J21" i="8"/>
  <c r="K21" i="8" s="1"/>
  <c r="H21" i="8"/>
  <c r="I21" i="8" s="1"/>
  <c r="F21" i="8"/>
  <c r="G21" i="8" s="1"/>
  <c r="E21" i="8"/>
  <c r="C21" i="8"/>
  <c r="T20" i="8"/>
  <c r="P20" i="8"/>
  <c r="N20" i="8"/>
  <c r="M20" i="8"/>
  <c r="O20" i="8" s="1"/>
  <c r="L20" i="8"/>
  <c r="K20" i="8"/>
  <c r="J20" i="8"/>
  <c r="K31" i="8" s="1"/>
  <c r="H20" i="8"/>
  <c r="I20" i="8" s="1"/>
  <c r="G20" i="8"/>
  <c r="F20" i="8"/>
  <c r="E20" i="8"/>
  <c r="C20" i="8"/>
  <c r="T19" i="8"/>
  <c r="P19" i="8"/>
  <c r="Q19" i="8" s="1"/>
  <c r="M19" i="8"/>
  <c r="O19" i="8" s="1"/>
  <c r="L19" i="8"/>
  <c r="N19" i="8" s="1"/>
  <c r="J19" i="8"/>
  <c r="K19" i="8" s="1"/>
  <c r="H19" i="8"/>
  <c r="I19" i="8" s="1"/>
  <c r="F19" i="8"/>
  <c r="G19" i="8" s="1"/>
  <c r="E19" i="8"/>
  <c r="T18" i="8"/>
  <c r="Q18" i="8"/>
  <c r="P18" i="8"/>
  <c r="N18" i="8"/>
  <c r="M18" i="8"/>
  <c r="O18" i="8" s="1"/>
  <c r="L18" i="8"/>
  <c r="K18" i="8"/>
  <c r="J18" i="8"/>
  <c r="H18" i="8"/>
  <c r="I18" i="8" s="1"/>
  <c r="G18" i="8"/>
  <c r="F18" i="8"/>
  <c r="E18" i="8"/>
  <c r="C18" i="8"/>
  <c r="T17" i="8"/>
  <c r="P17" i="8"/>
  <c r="Q17" i="8" s="1"/>
  <c r="M17" i="8"/>
  <c r="O17" i="8" s="1"/>
  <c r="L17" i="8"/>
  <c r="N17" i="8" s="1"/>
  <c r="J17" i="8"/>
  <c r="K17" i="8" s="1"/>
  <c r="H17" i="8"/>
  <c r="I17" i="8" s="1"/>
  <c r="F17" i="8"/>
  <c r="G17" i="8" s="1"/>
  <c r="E17" i="8"/>
  <c r="C17" i="8"/>
  <c r="T16" i="8"/>
  <c r="Q16" i="8"/>
  <c r="P16" i="8"/>
  <c r="N16" i="8"/>
  <c r="M16" i="8"/>
  <c r="O16" i="8" s="1"/>
  <c r="L16" i="8"/>
  <c r="K16" i="8"/>
  <c r="J16" i="8"/>
  <c r="H16" i="8"/>
  <c r="I16" i="8" s="1"/>
  <c r="G16" i="8"/>
  <c r="F16" i="8"/>
  <c r="E16" i="8"/>
  <c r="C16" i="8"/>
  <c r="T15" i="8"/>
  <c r="P15" i="8"/>
  <c r="Q15" i="8" s="1"/>
  <c r="M15" i="8"/>
  <c r="O15" i="8" s="1"/>
  <c r="L15" i="8"/>
  <c r="N15" i="8" s="1"/>
  <c r="J15" i="8"/>
  <c r="C15" i="8" s="1"/>
  <c r="H15" i="8"/>
  <c r="I15" i="8" s="1"/>
  <c r="F15" i="8"/>
  <c r="G15" i="8" s="1"/>
  <c r="E15" i="8"/>
  <c r="T14" i="8"/>
  <c r="M14" i="8"/>
  <c r="O14" i="8" s="1"/>
  <c r="L14" i="8"/>
  <c r="N14" i="8" s="1"/>
  <c r="K14" i="8"/>
  <c r="J14" i="8"/>
  <c r="H14" i="8"/>
  <c r="F14" i="8"/>
  <c r="I14" i="8" s="1"/>
  <c r="E14" i="8"/>
  <c r="T13" i="8"/>
  <c r="M13" i="8"/>
  <c r="O13" i="8" s="1"/>
  <c r="L13" i="8"/>
  <c r="C13" i="8" s="1"/>
  <c r="J13" i="8"/>
  <c r="K13" i="8" s="1"/>
  <c r="H13" i="8"/>
  <c r="I13" i="8" s="1"/>
  <c r="F13" i="8"/>
  <c r="G13" i="8" s="1"/>
  <c r="E13" i="8"/>
  <c r="M12" i="8"/>
  <c r="O12" i="8" s="1"/>
  <c r="L12" i="8"/>
  <c r="C12" i="8" s="1"/>
  <c r="J12" i="8"/>
  <c r="K12" i="8" s="1"/>
  <c r="H12" i="8"/>
  <c r="I12" i="8" s="1"/>
  <c r="F12" i="8"/>
  <c r="G12" i="8" s="1"/>
  <c r="E12" i="8"/>
  <c r="M11" i="8"/>
  <c r="O11" i="8" s="1"/>
  <c r="L11" i="8"/>
  <c r="C11" i="8" s="1"/>
  <c r="J11" i="8"/>
  <c r="K11" i="8" s="1"/>
  <c r="H11" i="8"/>
  <c r="I11" i="8" s="1"/>
  <c r="F11" i="8"/>
  <c r="G11" i="8" s="1"/>
  <c r="E11" i="8"/>
  <c r="M10" i="8"/>
  <c r="O10" i="8" s="1"/>
  <c r="L10" i="8"/>
  <c r="N10" i="8" s="1"/>
  <c r="J10" i="8"/>
  <c r="K10" i="8" s="1"/>
  <c r="H10" i="8"/>
  <c r="I10" i="8" s="1"/>
  <c r="F10" i="8"/>
  <c r="G10" i="8" s="1"/>
  <c r="E10" i="8"/>
  <c r="M9" i="8"/>
  <c r="O9" i="8" s="1"/>
  <c r="L9" i="8"/>
  <c r="N9" i="8" s="1"/>
  <c r="J9" i="8"/>
  <c r="K9" i="8" s="1"/>
  <c r="H9" i="8"/>
  <c r="I9" i="8" s="1"/>
  <c r="F9" i="8"/>
  <c r="E9" i="8"/>
  <c r="S2" i="8"/>
  <c r="R2" i="8"/>
  <c r="P2" i="8"/>
  <c r="L2" i="8"/>
  <c r="J2" i="8"/>
  <c r="K2" i="8" s="1"/>
  <c r="H2" i="8"/>
  <c r="I2" i="8" s="1"/>
  <c r="F2" i="8"/>
  <c r="E2" i="8"/>
  <c r="G27" i="3"/>
  <c r="F27" i="3" s="1"/>
  <c r="I27" i="3"/>
  <c r="I28" i="3" s="1"/>
  <c r="N27" i="3"/>
  <c r="G28" i="3"/>
  <c r="N28" i="3"/>
  <c r="C27" i="3"/>
  <c r="C28" i="3"/>
  <c r="C35" i="3"/>
  <c r="D35" i="3"/>
  <c r="E35" i="3"/>
  <c r="F35" i="3"/>
  <c r="H35" i="3"/>
  <c r="J35" i="3"/>
  <c r="L35" i="3"/>
  <c r="N2" i="8" l="1"/>
  <c r="O2" i="8"/>
  <c r="Q2" i="8"/>
  <c r="I8" i="8"/>
  <c r="G8" i="8"/>
  <c r="O8" i="8"/>
  <c r="J24" i="8"/>
  <c r="L24" i="8" s="1"/>
  <c r="B24" i="8" s="1"/>
  <c r="F25" i="8"/>
  <c r="H24" i="8"/>
  <c r="N11" i="8"/>
  <c r="N12" i="8"/>
  <c r="N8" i="8" s="1"/>
  <c r="N13" i="8"/>
  <c r="G14" i="8"/>
  <c r="O22" i="8"/>
  <c r="G23" i="8"/>
  <c r="J31" i="8"/>
  <c r="I34" i="8"/>
  <c r="C10" i="8"/>
  <c r="Q20" i="8"/>
  <c r="I33" i="8"/>
  <c r="C9" i="8"/>
  <c r="C14" i="8"/>
  <c r="G31" i="8"/>
  <c r="C19" i="8"/>
  <c r="K33" i="8"/>
  <c r="G34" i="8"/>
  <c r="K15" i="8"/>
  <c r="K8" i="8" s="1"/>
  <c r="H27" i="3"/>
  <c r="F28" i="3"/>
  <c r="K35" i="3"/>
  <c r="I35" i="3"/>
  <c r="L33" i="7"/>
  <c r="J33" i="7"/>
  <c r="K33" i="7" s="1"/>
  <c r="H33" i="7"/>
  <c r="I33" i="7" s="1"/>
  <c r="G33" i="7"/>
  <c r="F33" i="7"/>
  <c r="E33" i="7"/>
  <c r="D33" i="7"/>
  <c r="C33" i="7"/>
  <c r="L32" i="7"/>
  <c r="L23" i="7" s="1"/>
  <c r="N23" i="7" s="1"/>
  <c r="K32" i="7"/>
  <c r="J32" i="7"/>
  <c r="I32" i="7"/>
  <c r="H32" i="7"/>
  <c r="H23" i="7" s="1"/>
  <c r="F32" i="7"/>
  <c r="G32" i="7" s="1"/>
  <c r="E32" i="7"/>
  <c r="D32" i="7"/>
  <c r="C32" i="7"/>
  <c r="H30" i="7"/>
  <c r="N26" i="7"/>
  <c r="N27" i="7" s="1"/>
  <c r="E5" i="7" s="1"/>
  <c r="K26" i="7"/>
  <c r="K27" i="7" s="1"/>
  <c r="E4" i="7" s="1"/>
  <c r="G26" i="7"/>
  <c r="G27" i="7" s="1"/>
  <c r="E3" i="7" s="1"/>
  <c r="N25" i="7"/>
  <c r="K25" i="7"/>
  <c r="I25" i="7"/>
  <c r="I26" i="7" s="1"/>
  <c r="I27" i="7" s="1"/>
  <c r="G25" i="7"/>
  <c r="P23" i="7"/>
  <c r="Q23" i="7" s="1"/>
  <c r="J23" i="7"/>
  <c r="F23" i="7"/>
  <c r="F24" i="7" s="1"/>
  <c r="T22" i="7"/>
  <c r="Q22" i="7"/>
  <c r="P22" i="7"/>
  <c r="M22" i="7"/>
  <c r="O22" i="7" s="1"/>
  <c r="L22" i="7"/>
  <c r="C22" i="7" s="1"/>
  <c r="C23" i="7" s="1"/>
  <c r="C24" i="7" s="1"/>
  <c r="C25" i="7" s="1"/>
  <c r="C26" i="7" s="1"/>
  <c r="C27" i="7" s="1"/>
  <c r="J22" i="7"/>
  <c r="I30" i="7" s="1"/>
  <c r="H22" i="7"/>
  <c r="F22" i="7"/>
  <c r="E22" i="7"/>
  <c r="E2" i="7" s="1"/>
  <c r="T21" i="7"/>
  <c r="P21" i="7"/>
  <c r="Q21" i="7" s="1"/>
  <c r="O21" i="7"/>
  <c r="M21" i="7"/>
  <c r="L21" i="7"/>
  <c r="N21" i="7" s="1"/>
  <c r="J21" i="7"/>
  <c r="H21" i="7"/>
  <c r="F21" i="7"/>
  <c r="G30" i="7" s="1"/>
  <c r="E21" i="7"/>
  <c r="T20" i="7"/>
  <c r="P20" i="7"/>
  <c r="M20" i="7"/>
  <c r="O20" i="7" s="1"/>
  <c r="L20" i="7"/>
  <c r="N20" i="7" s="1"/>
  <c r="J20" i="7"/>
  <c r="K30" i="7" s="1"/>
  <c r="H20" i="7"/>
  <c r="I20" i="7" s="1"/>
  <c r="F20" i="7"/>
  <c r="E20" i="7"/>
  <c r="C20" i="7"/>
  <c r="T19" i="7"/>
  <c r="P19" i="7"/>
  <c r="Q19" i="7" s="1"/>
  <c r="M19" i="7"/>
  <c r="O19" i="7" s="1"/>
  <c r="L19" i="7"/>
  <c r="J19" i="7"/>
  <c r="H19" i="7"/>
  <c r="I19" i="7" s="1"/>
  <c r="F19" i="7"/>
  <c r="E19" i="7"/>
  <c r="T18" i="7"/>
  <c r="P18" i="7"/>
  <c r="Q18" i="7" s="1"/>
  <c r="O18" i="7"/>
  <c r="M18" i="7"/>
  <c r="L18" i="7"/>
  <c r="N18" i="7" s="1"/>
  <c r="J18" i="7"/>
  <c r="K18" i="7" s="1"/>
  <c r="H18" i="7"/>
  <c r="F18" i="7"/>
  <c r="E18" i="7"/>
  <c r="T17" i="7"/>
  <c r="P17" i="7"/>
  <c r="Q17" i="7" s="1"/>
  <c r="M17" i="7"/>
  <c r="O17" i="7" s="1"/>
  <c r="L17" i="7"/>
  <c r="N17" i="7" s="1"/>
  <c r="J17" i="7"/>
  <c r="H17" i="7"/>
  <c r="I17" i="7" s="1"/>
  <c r="F17" i="7"/>
  <c r="E17" i="7"/>
  <c r="C17" i="7"/>
  <c r="T16" i="7"/>
  <c r="P16" i="7"/>
  <c r="Q16" i="7" s="1"/>
  <c r="M16" i="7"/>
  <c r="O16" i="7" s="1"/>
  <c r="L16" i="7"/>
  <c r="J16" i="7"/>
  <c r="H16" i="7"/>
  <c r="I16" i="7" s="1"/>
  <c r="F16" i="7"/>
  <c r="E16" i="7"/>
  <c r="T15" i="7"/>
  <c r="P15" i="7"/>
  <c r="Q15" i="7" s="1"/>
  <c r="M15" i="7"/>
  <c r="O15" i="7" s="1"/>
  <c r="L15" i="7"/>
  <c r="N15" i="7" s="1"/>
  <c r="J15" i="7"/>
  <c r="K15" i="7" s="1"/>
  <c r="H15" i="7"/>
  <c r="F15" i="7"/>
  <c r="E15" i="7"/>
  <c r="T14" i="7"/>
  <c r="M14" i="7"/>
  <c r="O14" i="7" s="1"/>
  <c r="L14" i="7"/>
  <c r="J14" i="7"/>
  <c r="H14" i="7"/>
  <c r="F14" i="7"/>
  <c r="G14" i="7" s="1"/>
  <c r="E14" i="7"/>
  <c r="T13" i="7"/>
  <c r="O13" i="7"/>
  <c r="M13" i="7"/>
  <c r="L13" i="7"/>
  <c r="N13" i="7" s="1"/>
  <c r="J13" i="7"/>
  <c r="H13" i="7"/>
  <c r="G13" i="7"/>
  <c r="F13" i="7"/>
  <c r="E13" i="7"/>
  <c r="C13" i="7"/>
  <c r="M12" i="7"/>
  <c r="O12" i="7" s="1"/>
  <c r="L12" i="7"/>
  <c r="N12" i="7" s="1"/>
  <c r="J12" i="7"/>
  <c r="H12" i="7"/>
  <c r="I12" i="7" s="1"/>
  <c r="F12" i="7"/>
  <c r="E12" i="7"/>
  <c r="C12" i="7"/>
  <c r="M11" i="7"/>
  <c r="O11" i="7" s="1"/>
  <c r="L11" i="7"/>
  <c r="N11" i="7" s="1"/>
  <c r="J11" i="7"/>
  <c r="I11" i="7"/>
  <c r="H11" i="7"/>
  <c r="F11" i="7"/>
  <c r="G12" i="7" s="1"/>
  <c r="E11" i="7"/>
  <c r="M10" i="7"/>
  <c r="O10" i="7" s="1"/>
  <c r="L10" i="7"/>
  <c r="K10" i="7"/>
  <c r="J10" i="7"/>
  <c r="H10" i="7"/>
  <c r="F10" i="7"/>
  <c r="I10" i="7" s="1"/>
  <c r="E10" i="7"/>
  <c r="M9" i="7"/>
  <c r="O9" i="7" s="1"/>
  <c r="L9" i="7"/>
  <c r="C9" i="7" s="1"/>
  <c r="J9" i="7"/>
  <c r="H9" i="7"/>
  <c r="F9" i="7"/>
  <c r="K9" i="7" s="1"/>
  <c r="E9" i="7"/>
  <c r="S2" i="7"/>
  <c r="R2" i="7"/>
  <c r="P2" i="7"/>
  <c r="Q2" i="7" s="1"/>
  <c r="M2" i="7"/>
  <c r="O2" i="7" s="1"/>
  <c r="J2" i="7"/>
  <c r="H2" i="7"/>
  <c r="C34" i="3"/>
  <c r="D34" i="3"/>
  <c r="E34" i="3"/>
  <c r="F34" i="3"/>
  <c r="G35" i="3" s="1"/>
  <c r="H34" i="3"/>
  <c r="J34" i="3"/>
  <c r="L34" i="3"/>
  <c r="I9" i="7" l="1"/>
  <c r="I14" i="7"/>
  <c r="I15" i="7"/>
  <c r="I18" i="7"/>
  <c r="K21" i="7"/>
  <c r="G22" i="7"/>
  <c r="C10" i="7"/>
  <c r="K11" i="7"/>
  <c r="I13" i="7"/>
  <c r="G16" i="7"/>
  <c r="G19" i="7"/>
  <c r="I22" i="7"/>
  <c r="I23" i="7"/>
  <c r="C18" i="7"/>
  <c r="K23" i="7"/>
  <c r="H25" i="8"/>
  <c r="F26" i="8"/>
  <c r="J25" i="8"/>
  <c r="L25" i="8" s="1"/>
  <c r="B25" i="8" s="1"/>
  <c r="H28" i="3"/>
  <c r="K34" i="3"/>
  <c r="I34" i="3"/>
  <c r="J24" i="7"/>
  <c r="L24" i="7" s="1"/>
  <c r="B24" i="7" s="1"/>
  <c r="F25" i="7"/>
  <c r="H24" i="7"/>
  <c r="O8" i="7"/>
  <c r="N9" i="7"/>
  <c r="G10" i="7"/>
  <c r="N14" i="7"/>
  <c r="N16" i="7"/>
  <c r="N10" i="7"/>
  <c r="G11" i="7"/>
  <c r="K13" i="7"/>
  <c r="G15" i="7"/>
  <c r="K17" i="7"/>
  <c r="G18" i="7"/>
  <c r="K20" i="7"/>
  <c r="Q20" i="7"/>
  <c r="G21" i="7"/>
  <c r="G23" i="7"/>
  <c r="C21" i="7"/>
  <c r="K12" i="7"/>
  <c r="K8" i="7" s="1"/>
  <c r="N19" i="7"/>
  <c r="N22" i="7"/>
  <c r="L2" i="7"/>
  <c r="N2" i="7" s="1"/>
  <c r="C14" i="7"/>
  <c r="C16" i="7"/>
  <c r="C19" i="7"/>
  <c r="J30" i="7"/>
  <c r="C15" i="7"/>
  <c r="F2" i="7"/>
  <c r="I2" i="7" s="1"/>
  <c r="K14" i="7"/>
  <c r="K16" i="7"/>
  <c r="G17" i="7"/>
  <c r="K19" i="7"/>
  <c r="G20" i="7"/>
  <c r="I21" i="7"/>
  <c r="K22" i="7"/>
  <c r="F30" i="7"/>
  <c r="C11" i="7"/>
  <c r="I8" i="7" l="1"/>
  <c r="N8" i="7"/>
  <c r="K2" i="7"/>
  <c r="F27" i="8"/>
  <c r="J26" i="8"/>
  <c r="L26" i="8" s="1"/>
  <c r="B26" i="8" s="1"/>
  <c r="H26" i="8"/>
  <c r="G8" i="7"/>
  <c r="F26" i="7"/>
  <c r="J25" i="7"/>
  <c r="L25" i="7" s="1"/>
  <c r="B25" i="7" s="1"/>
  <c r="H25" i="7"/>
  <c r="J27" i="8" l="1"/>
  <c r="L27" i="8" s="1"/>
  <c r="B27" i="8" s="1"/>
  <c r="H27" i="8"/>
  <c r="F28" i="8"/>
  <c r="F27" i="7"/>
  <c r="J26" i="7"/>
  <c r="L26" i="7" s="1"/>
  <c r="B26" i="7" s="1"/>
  <c r="H26" i="7"/>
  <c r="L32" i="6"/>
  <c r="J32" i="6"/>
  <c r="K32" i="6" s="1"/>
  <c r="H32" i="6"/>
  <c r="I32" i="6" s="1"/>
  <c r="G32" i="6"/>
  <c r="F32" i="6"/>
  <c r="E32" i="6"/>
  <c r="D32" i="6"/>
  <c r="C32" i="6"/>
  <c r="N26" i="6"/>
  <c r="N27" i="6" s="1"/>
  <c r="I26" i="6"/>
  <c r="I27" i="6" s="1"/>
  <c r="G26" i="6"/>
  <c r="G27" i="6" s="1"/>
  <c r="N25" i="6"/>
  <c r="K25" i="6"/>
  <c r="K26" i="6" s="1"/>
  <c r="K27" i="6" s="1"/>
  <c r="I25" i="6"/>
  <c r="G25" i="6"/>
  <c r="P23" i="6"/>
  <c r="Q23" i="6" s="1"/>
  <c r="L23" i="6"/>
  <c r="N23" i="6" s="1"/>
  <c r="E5" i="6" s="1"/>
  <c r="H23" i="6"/>
  <c r="I23" i="6" s="1"/>
  <c r="F23" i="6"/>
  <c r="T22" i="6"/>
  <c r="P22" i="6"/>
  <c r="Q22" i="6" s="1"/>
  <c r="M22" i="6"/>
  <c r="O22" i="6" s="1"/>
  <c r="L22" i="6"/>
  <c r="N22" i="6" s="1"/>
  <c r="J22" i="6"/>
  <c r="I30" i="6" s="1"/>
  <c r="H22" i="6"/>
  <c r="F22" i="6"/>
  <c r="F30" i="6" s="1"/>
  <c r="E22" i="6"/>
  <c r="C22" i="6"/>
  <c r="C23" i="6" s="1"/>
  <c r="C24" i="6" s="1"/>
  <c r="C25" i="6" s="1"/>
  <c r="C26" i="6" s="1"/>
  <c r="C27" i="6" s="1"/>
  <c r="T21" i="6"/>
  <c r="Q21" i="6"/>
  <c r="P21" i="6"/>
  <c r="O21" i="6"/>
  <c r="M21" i="6"/>
  <c r="L21" i="6"/>
  <c r="J21" i="6"/>
  <c r="J30" i="6" s="1"/>
  <c r="H21" i="6"/>
  <c r="F21" i="6"/>
  <c r="G21" i="6" s="1"/>
  <c r="E21" i="6"/>
  <c r="T20" i="6"/>
  <c r="Q20" i="6"/>
  <c r="P20" i="6"/>
  <c r="M20" i="6"/>
  <c r="O20" i="6" s="1"/>
  <c r="L20" i="6"/>
  <c r="N20" i="6" s="1"/>
  <c r="J20" i="6"/>
  <c r="K20" i="6" s="1"/>
  <c r="H20" i="6"/>
  <c r="I20" i="6" s="1"/>
  <c r="F20" i="6"/>
  <c r="H30" i="6" s="1"/>
  <c r="E20" i="6"/>
  <c r="T19" i="6"/>
  <c r="P19" i="6"/>
  <c r="Q19" i="6" s="1"/>
  <c r="M19" i="6"/>
  <c r="O19" i="6" s="1"/>
  <c r="L19" i="6"/>
  <c r="N19" i="6" s="1"/>
  <c r="J19" i="6"/>
  <c r="K19" i="6" s="1"/>
  <c r="H19" i="6"/>
  <c r="I19" i="6" s="1"/>
  <c r="G19" i="6"/>
  <c r="F19" i="6"/>
  <c r="E19" i="6"/>
  <c r="T18" i="6"/>
  <c r="Q18" i="6"/>
  <c r="P18" i="6"/>
  <c r="M18" i="6"/>
  <c r="O18" i="6" s="1"/>
  <c r="L18" i="6"/>
  <c r="K18" i="6"/>
  <c r="J18" i="6"/>
  <c r="H18" i="6"/>
  <c r="I18" i="6" s="1"/>
  <c r="F18" i="6"/>
  <c r="E18" i="6"/>
  <c r="T17" i="6"/>
  <c r="P17" i="6"/>
  <c r="Q17" i="6" s="1"/>
  <c r="M17" i="6"/>
  <c r="O17" i="6" s="1"/>
  <c r="L17" i="6"/>
  <c r="N17" i="6" s="1"/>
  <c r="J17" i="6"/>
  <c r="K17" i="6" s="1"/>
  <c r="H17" i="6"/>
  <c r="I17" i="6" s="1"/>
  <c r="F17" i="6"/>
  <c r="E17" i="6"/>
  <c r="T16" i="6"/>
  <c r="P16" i="6"/>
  <c r="Q16" i="6" s="1"/>
  <c r="N16" i="6"/>
  <c r="M16" i="6"/>
  <c r="O16" i="6" s="1"/>
  <c r="L16" i="6"/>
  <c r="J16" i="6"/>
  <c r="K16" i="6" s="1"/>
  <c r="H16" i="6"/>
  <c r="G16" i="6"/>
  <c r="F16" i="6"/>
  <c r="E16" i="6"/>
  <c r="T15" i="6"/>
  <c r="Q15" i="6"/>
  <c r="P15" i="6"/>
  <c r="M15" i="6"/>
  <c r="O15" i="6" s="1"/>
  <c r="L15" i="6"/>
  <c r="K15" i="6"/>
  <c r="J15" i="6"/>
  <c r="H15" i="6"/>
  <c r="I15" i="6" s="1"/>
  <c r="F15" i="6"/>
  <c r="E15" i="6"/>
  <c r="T14" i="6"/>
  <c r="M14" i="6"/>
  <c r="O14" i="6" s="1"/>
  <c r="L14" i="6"/>
  <c r="C14" i="6" s="1"/>
  <c r="J14" i="6"/>
  <c r="H14" i="6"/>
  <c r="I14" i="6" s="1"/>
  <c r="F14" i="6"/>
  <c r="G14" i="6" s="1"/>
  <c r="E14" i="6"/>
  <c r="T13" i="6"/>
  <c r="O13" i="6"/>
  <c r="M13" i="6"/>
  <c r="L13" i="6"/>
  <c r="N13" i="6" s="1"/>
  <c r="J13" i="6"/>
  <c r="H13" i="6"/>
  <c r="F13" i="6"/>
  <c r="G13" i="6" s="1"/>
  <c r="E13" i="6"/>
  <c r="C13" i="6"/>
  <c r="M12" i="6"/>
  <c r="O12" i="6" s="1"/>
  <c r="L12" i="6"/>
  <c r="N12" i="6" s="1"/>
  <c r="J12" i="6"/>
  <c r="K12" i="6" s="1"/>
  <c r="H12" i="6"/>
  <c r="F12" i="6"/>
  <c r="E12" i="6"/>
  <c r="O11" i="6"/>
  <c r="M11" i="6"/>
  <c r="L11" i="6"/>
  <c r="C11" i="6" s="1"/>
  <c r="J11" i="6"/>
  <c r="H11" i="6"/>
  <c r="F11" i="6"/>
  <c r="E11" i="6"/>
  <c r="M10" i="6"/>
  <c r="O10" i="6" s="1"/>
  <c r="L10" i="6"/>
  <c r="N10" i="6" s="1"/>
  <c r="J10" i="6"/>
  <c r="K10" i="6" s="1"/>
  <c r="H10" i="6"/>
  <c r="F10" i="6"/>
  <c r="G10" i="6" s="1"/>
  <c r="E10" i="6"/>
  <c r="N9" i="6"/>
  <c r="M9" i="6"/>
  <c r="O9" i="6" s="1"/>
  <c r="L9" i="6"/>
  <c r="J9" i="6"/>
  <c r="H9" i="6"/>
  <c r="I9" i="6" s="1"/>
  <c r="F9" i="6"/>
  <c r="E9" i="6"/>
  <c r="S2" i="6"/>
  <c r="R2" i="6"/>
  <c r="P2" i="6"/>
  <c r="L2" i="6"/>
  <c r="J2" i="6"/>
  <c r="F2" i="6"/>
  <c r="E2" i="6"/>
  <c r="L33" i="3"/>
  <c r="J33" i="3"/>
  <c r="J23" i="3" s="1"/>
  <c r="H33" i="3"/>
  <c r="H23" i="3" s="1"/>
  <c r="F33" i="3"/>
  <c r="F23" i="3" s="1"/>
  <c r="E33" i="3"/>
  <c r="D33" i="3"/>
  <c r="J28" i="8" l="1"/>
  <c r="L28" i="8" s="1"/>
  <c r="B28" i="8" s="1"/>
  <c r="H28" i="8"/>
  <c r="L23" i="3"/>
  <c r="N23" i="3" s="1"/>
  <c r="K23" i="3"/>
  <c r="G34" i="3"/>
  <c r="J27" i="7"/>
  <c r="L27" i="7" s="1"/>
  <c r="B27" i="7" s="1"/>
  <c r="H27" i="7"/>
  <c r="N14" i="6"/>
  <c r="K11" i="6"/>
  <c r="I12" i="6"/>
  <c r="C16" i="6"/>
  <c r="C17" i="6"/>
  <c r="G18" i="6"/>
  <c r="I21" i="6"/>
  <c r="G22" i="6"/>
  <c r="I22" i="6"/>
  <c r="K2" i="6"/>
  <c r="G15" i="6"/>
  <c r="G17" i="6"/>
  <c r="K21" i="6"/>
  <c r="G23" i="6"/>
  <c r="E3" i="6" s="1"/>
  <c r="G11" i="6"/>
  <c r="I13" i="6"/>
  <c r="K9" i="6"/>
  <c r="I11" i="6"/>
  <c r="I16" i="6"/>
  <c r="C19" i="6"/>
  <c r="C20" i="6"/>
  <c r="Q2" i="6"/>
  <c r="O8" i="6"/>
  <c r="I10" i="6"/>
  <c r="I8" i="6" s="1"/>
  <c r="N11" i="6"/>
  <c r="G12" i="6"/>
  <c r="G8" i="6" s="1"/>
  <c r="N15" i="6"/>
  <c r="N18" i="6"/>
  <c r="N21" i="6"/>
  <c r="M2" i="6"/>
  <c r="O2" i="6" s="1"/>
  <c r="C9" i="6"/>
  <c r="C10" i="6"/>
  <c r="K14" i="6"/>
  <c r="G20" i="6"/>
  <c r="K22" i="6"/>
  <c r="K30" i="6"/>
  <c r="H2" i="6"/>
  <c r="I2" i="6" s="1"/>
  <c r="N2" i="6"/>
  <c r="C15" i="6"/>
  <c r="C18" i="6"/>
  <c r="C21" i="6"/>
  <c r="J23" i="6"/>
  <c r="K23" i="6" s="1"/>
  <c r="E4" i="6" s="1"/>
  <c r="C12" i="6"/>
  <c r="G30" i="6"/>
  <c r="F24" i="6"/>
  <c r="K13" i="6"/>
  <c r="K8" i="6" s="1"/>
  <c r="C33" i="3"/>
  <c r="L32" i="5"/>
  <c r="J32" i="5"/>
  <c r="H32" i="5"/>
  <c r="I32" i="5" s="1"/>
  <c r="F32" i="5"/>
  <c r="K32" i="5" s="1"/>
  <c r="E32" i="5"/>
  <c r="F30" i="5"/>
  <c r="N24" i="5"/>
  <c r="N25" i="5" s="1"/>
  <c r="N26" i="5" s="1"/>
  <c r="N27" i="5" s="1"/>
  <c r="K24" i="5"/>
  <c r="K25" i="5" s="1"/>
  <c r="K26" i="5" s="1"/>
  <c r="K27" i="5" s="1"/>
  <c r="I24" i="5"/>
  <c r="I25" i="5" s="1"/>
  <c r="I26" i="5" s="1"/>
  <c r="I27" i="5" s="1"/>
  <c r="G24" i="5"/>
  <c r="G25" i="5" s="1"/>
  <c r="G26" i="5" s="1"/>
  <c r="G27" i="5" s="1"/>
  <c r="P23" i="5"/>
  <c r="T22" i="5"/>
  <c r="P22" i="5"/>
  <c r="Q22" i="5" s="1"/>
  <c r="M22" i="5"/>
  <c r="M2" i="5" s="1"/>
  <c r="L22" i="5"/>
  <c r="N22" i="5" s="1"/>
  <c r="J22" i="5"/>
  <c r="H22" i="5"/>
  <c r="H2" i="5" s="1"/>
  <c r="F22" i="5"/>
  <c r="I22" i="5" s="1"/>
  <c r="E22" i="5"/>
  <c r="E2" i="5" s="1"/>
  <c r="T21" i="5"/>
  <c r="Q21" i="5"/>
  <c r="P21" i="5"/>
  <c r="M21" i="5"/>
  <c r="O21" i="5" s="1"/>
  <c r="L21" i="5"/>
  <c r="C21" i="5" s="1"/>
  <c r="J21" i="5"/>
  <c r="J30" i="5" s="1"/>
  <c r="H21" i="5"/>
  <c r="F21" i="5"/>
  <c r="G30" i="5" s="1"/>
  <c r="E21" i="5"/>
  <c r="T20" i="5"/>
  <c r="Q20" i="5"/>
  <c r="P20" i="5"/>
  <c r="M20" i="5"/>
  <c r="O20" i="5" s="1"/>
  <c r="L20" i="5"/>
  <c r="C20" i="5" s="1"/>
  <c r="J20" i="5"/>
  <c r="K30" i="5" s="1"/>
  <c r="H20" i="5"/>
  <c r="F20" i="5"/>
  <c r="I20" i="5" s="1"/>
  <c r="E20" i="5"/>
  <c r="T19" i="5"/>
  <c r="P19" i="5"/>
  <c r="Q19" i="5" s="1"/>
  <c r="M19" i="5"/>
  <c r="O19" i="5" s="1"/>
  <c r="L19" i="5"/>
  <c r="N19" i="5" s="1"/>
  <c r="J19" i="5"/>
  <c r="H19" i="5"/>
  <c r="F19" i="5"/>
  <c r="E19" i="5"/>
  <c r="T18" i="5"/>
  <c r="P18" i="5"/>
  <c r="Q18" i="5" s="1"/>
  <c r="M18" i="5"/>
  <c r="O18" i="5" s="1"/>
  <c r="L18" i="5"/>
  <c r="C18" i="5" s="1"/>
  <c r="J18" i="5"/>
  <c r="H18" i="5"/>
  <c r="F18" i="5"/>
  <c r="K18" i="5" s="1"/>
  <c r="E18" i="5"/>
  <c r="T17" i="5"/>
  <c r="Q17" i="5"/>
  <c r="P17" i="5"/>
  <c r="M17" i="5"/>
  <c r="O17" i="5" s="1"/>
  <c r="L17" i="5"/>
  <c r="C17" i="5" s="1"/>
  <c r="J17" i="5"/>
  <c r="H17" i="5"/>
  <c r="F17" i="5"/>
  <c r="E17" i="5"/>
  <c r="T16" i="5"/>
  <c r="P16" i="5"/>
  <c r="Q16" i="5" s="1"/>
  <c r="M16" i="5"/>
  <c r="O16" i="5" s="1"/>
  <c r="L16" i="5"/>
  <c r="N16" i="5" s="1"/>
  <c r="J16" i="5"/>
  <c r="H16" i="5"/>
  <c r="F16" i="5"/>
  <c r="I16" i="5" s="1"/>
  <c r="E16" i="5"/>
  <c r="T15" i="5"/>
  <c r="Q15" i="5"/>
  <c r="P15" i="5"/>
  <c r="M15" i="5"/>
  <c r="O15" i="5" s="1"/>
  <c r="L15" i="5"/>
  <c r="N15" i="5" s="1"/>
  <c r="J15" i="5"/>
  <c r="H15" i="5"/>
  <c r="I15" i="5" s="1"/>
  <c r="F15" i="5"/>
  <c r="E15" i="5"/>
  <c r="T14" i="5"/>
  <c r="M14" i="5"/>
  <c r="O14" i="5" s="1"/>
  <c r="L14" i="5"/>
  <c r="N14" i="5" s="1"/>
  <c r="J14" i="5"/>
  <c r="H14" i="5"/>
  <c r="F14" i="5"/>
  <c r="G15" i="5" s="1"/>
  <c r="E14" i="5"/>
  <c r="T13" i="5"/>
  <c r="M13" i="5"/>
  <c r="O13" i="5" s="1"/>
  <c r="L13" i="5"/>
  <c r="J13" i="5"/>
  <c r="K13" i="5" s="1"/>
  <c r="H13" i="5"/>
  <c r="F13" i="5"/>
  <c r="E13" i="5"/>
  <c r="M12" i="5"/>
  <c r="O12" i="5" s="1"/>
  <c r="L12" i="5"/>
  <c r="J12" i="5"/>
  <c r="H12" i="5"/>
  <c r="F12" i="5"/>
  <c r="E12" i="5"/>
  <c r="M11" i="5"/>
  <c r="O11" i="5" s="1"/>
  <c r="L11" i="5"/>
  <c r="N11" i="5" s="1"/>
  <c r="J11" i="5"/>
  <c r="H11" i="5"/>
  <c r="G11" i="5"/>
  <c r="F11" i="5"/>
  <c r="E11" i="5"/>
  <c r="M10" i="5"/>
  <c r="O10" i="5" s="1"/>
  <c r="L10" i="5"/>
  <c r="C10" i="5" s="1"/>
  <c r="J10" i="5"/>
  <c r="H10" i="5"/>
  <c r="I10" i="5" s="1"/>
  <c r="F10" i="5"/>
  <c r="E10" i="5"/>
  <c r="O9" i="5"/>
  <c r="N9" i="5"/>
  <c r="M9" i="5"/>
  <c r="L9" i="5"/>
  <c r="J9" i="5"/>
  <c r="H9" i="5"/>
  <c r="F9" i="5"/>
  <c r="E9" i="5"/>
  <c r="E5" i="5"/>
  <c r="E4" i="5"/>
  <c r="E3" i="5"/>
  <c r="S2" i="5"/>
  <c r="R2" i="5"/>
  <c r="P2" i="5"/>
  <c r="F2" i="5"/>
  <c r="S2" i="3"/>
  <c r="R2" i="3"/>
  <c r="T14" i="3"/>
  <c r="T15" i="3"/>
  <c r="T16" i="3"/>
  <c r="T17" i="3"/>
  <c r="T18" i="3"/>
  <c r="T19" i="3"/>
  <c r="T20" i="3"/>
  <c r="T21" i="3"/>
  <c r="T22" i="3"/>
  <c r="T13" i="3"/>
  <c r="N25" i="3"/>
  <c r="N26" i="3" s="1"/>
  <c r="E5" i="3" s="1"/>
  <c r="K25" i="3"/>
  <c r="K26" i="3" s="1"/>
  <c r="I25" i="3"/>
  <c r="I26" i="3" s="1"/>
  <c r="G25" i="3"/>
  <c r="G26" i="3" s="1"/>
  <c r="E3" i="3" s="1"/>
  <c r="I9" i="5" l="1"/>
  <c r="C13" i="5"/>
  <c r="I14" i="5"/>
  <c r="K9" i="5"/>
  <c r="I17" i="5"/>
  <c r="G32" i="5"/>
  <c r="K22" i="5"/>
  <c r="G19" i="5"/>
  <c r="J2" i="5"/>
  <c r="K2" i="5" s="1"/>
  <c r="K10" i="5"/>
  <c r="I11" i="5"/>
  <c r="G12" i="5"/>
  <c r="N18" i="5"/>
  <c r="I19" i="5"/>
  <c r="C22" i="5"/>
  <c r="C23" i="5" s="1"/>
  <c r="C24" i="5" s="1"/>
  <c r="C25" i="5" s="1"/>
  <c r="C26" i="5" s="1"/>
  <c r="C27" i="5" s="1"/>
  <c r="D28" i="8"/>
  <c r="E7" i="8" s="1"/>
  <c r="E6" i="8"/>
  <c r="K27" i="3"/>
  <c r="I23" i="3"/>
  <c r="D27" i="7"/>
  <c r="E7" i="7" s="1"/>
  <c r="E6" i="7"/>
  <c r="G18" i="5"/>
  <c r="K12" i="5"/>
  <c r="C12" i="5"/>
  <c r="C14" i="5"/>
  <c r="C16" i="5"/>
  <c r="K20" i="5"/>
  <c r="K21" i="5"/>
  <c r="I2" i="5"/>
  <c r="O22" i="5"/>
  <c r="C19" i="5"/>
  <c r="G14" i="5"/>
  <c r="G16" i="5"/>
  <c r="I18" i="5"/>
  <c r="G21" i="5"/>
  <c r="N21" i="5"/>
  <c r="F23" i="5"/>
  <c r="F24" i="5" s="1"/>
  <c r="H24" i="5" s="1"/>
  <c r="L2" i="5"/>
  <c r="N2" i="5" s="1"/>
  <c r="G10" i="5"/>
  <c r="K11" i="5"/>
  <c r="I12" i="5"/>
  <c r="K15" i="5"/>
  <c r="I21" i="5"/>
  <c r="H30" i="5"/>
  <c r="N8" i="6"/>
  <c r="N10" i="5"/>
  <c r="C11" i="5"/>
  <c r="C15" i="5"/>
  <c r="K17" i="5"/>
  <c r="G22" i="5"/>
  <c r="H24" i="6"/>
  <c r="F25" i="6"/>
  <c r="J24" i="6"/>
  <c r="L24" i="6" s="1"/>
  <c r="B24" i="6" s="1"/>
  <c r="O8" i="5"/>
  <c r="O2" i="5"/>
  <c r="H23" i="5"/>
  <c r="I30" i="5"/>
  <c r="C9" i="5"/>
  <c r="N12" i="5"/>
  <c r="G13" i="5"/>
  <c r="K14" i="5"/>
  <c r="K16" i="5"/>
  <c r="G17" i="5"/>
  <c r="K19" i="5"/>
  <c r="G20" i="5"/>
  <c r="J23" i="5"/>
  <c r="N13" i="5"/>
  <c r="N17" i="5"/>
  <c r="N20" i="5"/>
  <c r="Q2" i="5"/>
  <c r="I13" i="5"/>
  <c r="I33" i="3"/>
  <c r="L23" i="5" l="1"/>
  <c r="B23" i="5" s="1"/>
  <c r="Q23" i="5" s="1"/>
  <c r="G8" i="5"/>
  <c r="I8" i="5"/>
  <c r="F25" i="5"/>
  <c r="K8" i="5"/>
  <c r="K28" i="3"/>
  <c r="J27" i="3"/>
  <c r="L27" i="3" s="1"/>
  <c r="B27" i="3" s="1"/>
  <c r="J24" i="5"/>
  <c r="L24" i="5" s="1"/>
  <c r="B24" i="5" s="1"/>
  <c r="F26" i="6"/>
  <c r="J25" i="6"/>
  <c r="L25" i="6" s="1"/>
  <c r="B25" i="6" s="1"/>
  <c r="H25" i="6"/>
  <c r="F26" i="5"/>
  <c r="J25" i="5"/>
  <c r="L25" i="5" s="1"/>
  <c r="B25" i="5" s="1"/>
  <c r="H25" i="5"/>
  <c r="N8" i="5"/>
  <c r="K33" i="3"/>
  <c r="G33" i="3"/>
  <c r="P23" i="3"/>
  <c r="J28" i="3" l="1"/>
  <c r="L28" i="3" s="1"/>
  <c r="E4" i="3"/>
  <c r="H26" i="6"/>
  <c r="F27" i="6"/>
  <c r="J26" i="6"/>
  <c r="L26" i="6" s="1"/>
  <c r="B26" i="6" s="1"/>
  <c r="F27" i="5"/>
  <c r="J26" i="5"/>
  <c r="L26" i="5" s="1"/>
  <c r="B26" i="5" s="1"/>
  <c r="H26" i="5"/>
  <c r="P16" i="3"/>
  <c r="P17" i="3"/>
  <c r="P18" i="3"/>
  <c r="P19" i="3"/>
  <c r="P20" i="3"/>
  <c r="P21" i="3"/>
  <c r="P22" i="3"/>
  <c r="Q22" i="3" s="1"/>
  <c r="H27" i="6" l="1"/>
  <c r="J27" i="6"/>
  <c r="L27" i="6" s="1"/>
  <c r="B27" i="6" s="1"/>
  <c r="J27" i="5"/>
  <c r="L27" i="5" s="1"/>
  <c r="B27" i="5" s="1"/>
  <c r="H27" i="5"/>
  <c r="H18" i="3"/>
  <c r="H19" i="3"/>
  <c r="H20" i="3"/>
  <c r="D27" i="6" l="1"/>
  <c r="E7" i="6" s="1"/>
  <c r="E6" i="6"/>
  <c r="D27" i="5"/>
  <c r="E7" i="5" s="1"/>
  <c r="E6" i="5"/>
  <c r="L11" i="3"/>
  <c r="N11" i="3" s="1"/>
  <c r="L22" i="3" l="1"/>
  <c r="L2" i="3" s="1"/>
  <c r="M22" i="3"/>
  <c r="M2" i="3" s="1"/>
  <c r="J22" i="3"/>
  <c r="I31" i="3" s="1"/>
  <c r="H22" i="3"/>
  <c r="H2" i="3" s="1"/>
  <c r="E22" i="3"/>
  <c r="E2" i="3" s="1"/>
  <c r="F22" i="3"/>
  <c r="G23" i="3" s="1"/>
  <c r="F2" i="3" l="1"/>
  <c r="F31" i="3"/>
  <c r="J2" i="3"/>
  <c r="C22" i="3"/>
  <c r="C23" i="3" s="1"/>
  <c r="C24" i="3" s="1"/>
  <c r="C25" i="3" s="1"/>
  <c r="C26" i="3" s="1"/>
  <c r="K22" i="3"/>
  <c r="O22" i="3"/>
  <c r="I22" i="3"/>
  <c r="N22" i="3"/>
  <c r="P15" i="3" l="1"/>
  <c r="Q15" i="3" s="1"/>
  <c r="P2" i="3"/>
  <c r="M10" i="3"/>
  <c r="M11" i="3"/>
  <c r="M12" i="3"/>
  <c r="M13" i="3"/>
  <c r="M14" i="3"/>
  <c r="M15" i="3"/>
  <c r="M16" i="3"/>
  <c r="M17" i="3"/>
  <c r="M18" i="3"/>
  <c r="M19" i="3"/>
  <c r="M20" i="3"/>
  <c r="M21" i="3"/>
  <c r="O2" i="3" s="1"/>
  <c r="M9" i="3"/>
  <c r="L10" i="3"/>
  <c r="L12" i="3"/>
  <c r="L13" i="3"/>
  <c r="L14" i="3"/>
  <c r="L15" i="3"/>
  <c r="L16" i="3"/>
  <c r="L17" i="3"/>
  <c r="L18" i="3"/>
  <c r="L19" i="3"/>
  <c r="L20" i="3"/>
  <c r="L21" i="3"/>
  <c r="L9" i="3"/>
  <c r="J10" i="3"/>
  <c r="C10" i="3" s="1"/>
  <c r="J11" i="3"/>
  <c r="C11" i="3" s="1"/>
  <c r="J12" i="3"/>
  <c r="C12" i="3" s="1"/>
  <c r="J13" i="3"/>
  <c r="J14" i="3"/>
  <c r="J15" i="3"/>
  <c r="J16" i="3"/>
  <c r="J17" i="3"/>
  <c r="C17" i="3" s="1"/>
  <c r="J18" i="3"/>
  <c r="C18" i="3" s="1"/>
  <c r="J19" i="3"/>
  <c r="J20" i="3"/>
  <c r="J21" i="3"/>
  <c r="J31" i="3" s="1"/>
  <c r="J9" i="3"/>
  <c r="H10" i="3"/>
  <c r="H11" i="3"/>
  <c r="H12" i="3"/>
  <c r="H13" i="3"/>
  <c r="H14" i="3"/>
  <c r="H15" i="3"/>
  <c r="H16" i="3"/>
  <c r="H17" i="3"/>
  <c r="H21" i="3"/>
  <c r="H9" i="3"/>
  <c r="F10" i="3"/>
  <c r="F11" i="3"/>
  <c r="F12" i="3"/>
  <c r="F13" i="3"/>
  <c r="F14" i="3"/>
  <c r="F15" i="3"/>
  <c r="F16" i="3"/>
  <c r="F17" i="3"/>
  <c r="F18" i="3"/>
  <c r="F19" i="3"/>
  <c r="F20" i="3"/>
  <c r="H31" i="3" s="1"/>
  <c r="F21" i="3"/>
  <c r="F9" i="3"/>
  <c r="E10" i="3"/>
  <c r="E11" i="3"/>
  <c r="E12" i="3"/>
  <c r="E13" i="3"/>
  <c r="E14" i="3"/>
  <c r="E15" i="3"/>
  <c r="E16" i="3"/>
  <c r="E17" i="3"/>
  <c r="E18" i="3"/>
  <c r="E19" i="3"/>
  <c r="E20" i="3"/>
  <c r="E21" i="3"/>
  <c r="E9" i="3"/>
  <c r="C14" i="3" l="1"/>
  <c r="C9" i="3"/>
  <c r="C16" i="3"/>
  <c r="C15" i="3"/>
  <c r="F24" i="3"/>
  <c r="K31" i="3"/>
  <c r="C20" i="3"/>
  <c r="C19" i="3"/>
  <c r="C13" i="3"/>
  <c r="G22" i="3"/>
  <c r="G31" i="3"/>
  <c r="I18" i="3"/>
  <c r="I12" i="3"/>
  <c r="I9" i="3"/>
  <c r="I16" i="3"/>
  <c r="I19" i="3"/>
  <c r="I13" i="3"/>
  <c r="G15" i="3"/>
  <c r="I10" i="3"/>
  <c r="K11" i="3"/>
  <c r="I15" i="3"/>
  <c r="G19" i="3"/>
  <c r="G13" i="3"/>
  <c r="I20" i="3"/>
  <c r="I14" i="3"/>
  <c r="C21" i="3"/>
  <c r="K21" i="3"/>
  <c r="K15" i="3"/>
  <c r="K17" i="3"/>
  <c r="I21" i="3"/>
  <c r="K9" i="3"/>
  <c r="K16" i="3"/>
  <c r="K10" i="3"/>
  <c r="K20" i="3"/>
  <c r="K14" i="3"/>
  <c r="K19" i="3"/>
  <c r="K13" i="3"/>
  <c r="G16" i="3"/>
  <c r="G10" i="3"/>
  <c r="I17" i="3"/>
  <c r="I11" i="3"/>
  <c r="K18" i="3"/>
  <c r="K12" i="3"/>
  <c r="G21" i="3"/>
  <c r="G18" i="3"/>
  <c r="G12" i="3"/>
  <c r="G17" i="3"/>
  <c r="G11" i="3"/>
  <c r="G20" i="3"/>
  <c r="G14" i="3"/>
  <c r="Q16" i="3"/>
  <c r="Q17" i="3"/>
  <c r="Q18" i="3"/>
  <c r="Q19" i="3"/>
  <c r="Q20" i="3"/>
  <c r="Q21" i="3"/>
  <c r="O10" i="3"/>
  <c r="O11" i="3"/>
  <c r="O12" i="3"/>
  <c r="O13" i="3"/>
  <c r="O14" i="3"/>
  <c r="O15" i="3"/>
  <c r="O16" i="3"/>
  <c r="O17" i="3"/>
  <c r="O18" i="3"/>
  <c r="O19" i="3"/>
  <c r="O20" i="3"/>
  <c r="O21" i="3"/>
  <c r="O9" i="3"/>
  <c r="F25" i="3" l="1"/>
  <c r="J24" i="3"/>
  <c r="L24" i="3" s="1"/>
  <c r="B24" i="3" s="1"/>
  <c r="H24" i="3"/>
  <c r="K2" i="3"/>
  <c r="I8" i="3"/>
  <c r="I2" i="3"/>
  <c r="G8" i="3"/>
  <c r="K8" i="3"/>
  <c r="O8" i="3"/>
  <c r="N21" i="3"/>
  <c r="N20" i="3"/>
  <c r="N19" i="3"/>
  <c r="N18" i="3"/>
  <c r="N17" i="3"/>
  <c r="N16" i="3"/>
  <c r="N15" i="3"/>
  <c r="N14" i="3"/>
  <c r="N13" i="3"/>
  <c r="N12" i="3"/>
  <c r="N10" i="3"/>
  <c r="N9" i="3"/>
  <c r="Q2" i="3"/>
  <c r="N2" i="3"/>
  <c r="F26" i="3" l="1"/>
  <c r="H25" i="3"/>
  <c r="J25" i="3"/>
  <c r="L25" i="3" s="1"/>
  <c r="B25" i="3" s="1"/>
  <c r="N8" i="3"/>
  <c r="J26" i="3" l="1"/>
  <c r="L26" i="3" s="1"/>
  <c r="B26" i="3" s="1"/>
  <c r="H26" i="3"/>
  <c r="Q23" i="3"/>
  <c r="B28" i="3" l="1"/>
  <c r="D28" i="3" s="1"/>
  <c r="E7" i="3" s="1"/>
  <c r="E6" i="3"/>
</calcChain>
</file>

<file path=xl/sharedStrings.xml><?xml version="1.0" encoding="utf-8"?>
<sst xmlns="http://schemas.openxmlformats.org/spreadsheetml/2006/main" count="236" uniqueCount="88">
  <si>
    <t>売り上げ高</t>
    <rPh sb="0" eb="1">
      <t>ウ</t>
    </rPh>
    <rPh sb="2" eb="3">
      <t>ア</t>
    </rPh>
    <rPh sb="4" eb="5">
      <t>ダカ</t>
    </rPh>
    <phoneticPr fontId="3"/>
  </si>
  <si>
    <t>決算日</t>
    <rPh sb="0" eb="2">
      <t>ケッサン</t>
    </rPh>
    <rPh sb="2" eb="3">
      <t>ビ</t>
    </rPh>
    <phoneticPr fontId="3"/>
  </si>
  <si>
    <t>単位
（百万円）</t>
    <rPh sb="0" eb="2">
      <t>タンイ</t>
    </rPh>
    <rPh sb="4" eb="7">
      <t>ヒャクマンエン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</si>
  <si>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</si>
  <si>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</si>
  <si>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</si>
  <si>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EPS</t>
    <phoneticPr fontId="3"/>
  </si>
  <si>
    <t>BPS</t>
    <phoneticPr fontId="3"/>
  </si>
  <si>
    <t>株価</t>
    <rPh sb="0" eb="2">
      <t>カブカ</t>
    </rPh>
    <phoneticPr fontId="3"/>
  </si>
  <si>
    <t>売り上げ</t>
    <rPh sb="0" eb="1">
      <t>ウ</t>
    </rPh>
    <rPh sb="2" eb="3">
      <t>ア</t>
    </rPh>
    <phoneticPr fontId="3"/>
  </si>
  <si>
    <t>利益</t>
    <rPh sb="0" eb="2">
      <t>リエキ</t>
    </rPh>
    <phoneticPr fontId="3"/>
  </si>
  <si>
    <t>PER</t>
    <phoneticPr fontId="3"/>
  </si>
  <si>
    <t>PBR</t>
    <phoneticPr fontId="3"/>
  </si>
  <si>
    <t>配当</t>
    <rPh sb="0" eb="2">
      <t>ハイトウ</t>
    </rPh>
    <phoneticPr fontId="3"/>
  </si>
  <si>
    <t>配当率</t>
    <rPh sb="0" eb="2">
      <t>ハイトウ</t>
    </rPh>
    <rPh sb="2" eb="3">
      <t>リツ</t>
    </rPh>
    <phoneticPr fontId="3"/>
  </si>
  <si>
    <t>平均値</t>
    <rPh sb="0" eb="3">
      <t>ヘイキンチ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</si>
  <si>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</si>
  <si>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</si>
  <si>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前期比</t>
    <rPh sb="0" eb="3">
      <t>ゼンキヒ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</si>
  <si>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</si>
  <si>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</si>
  <si>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</si>
  <si>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EPS</t>
    <phoneticPr fontId="3"/>
  </si>
  <si>
    <t>BPS</t>
    <phoneticPr fontId="3"/>
  </si>
  <si>
    <t>配当</t>
    <rPh sb="0" eb="2">
      <t>ハイトウ</t>
    </rPh>
    <phoneticPr fontId="3"/>
  </si>
  <si>
    <t>売り上げ成長率</t>
    <rPh sb="0" eb="1">
      <t>ウ</t>
    </rPh>
    <rPh sb="2" eb="3">
      <t>ア</t>
    </rPh>
    <rPh sb="4" eb="7">
      <t>セイチョウリツ</t>
    </rPh>
    <phoneticPr fontId="3"/>
  </si>
  <si>
    <t>当期利益率</t>
    <rPh sb="0" eb="2">
      <t>トウキ</t>
    </rPh>
    <rPh sb="2" eb="4">
      <t>リエキ</t>
    </rPh>
    <rPh sb="4" eb="5">
      <t>リツ</t>
    </rPh>
    <phoneticPr fontId="3"/>
  </si>
  <si>
    <t>株数</t>
    <rPh sb="0" eb="2">
      <t>カブスウ</t>
    </rPh>
    <phoneticPr fontId="3"/>
  </si>
  <si>
    <t>売り上げ成長率</t>
    <phoneticPr fontId="3"/>
  </si>
  <si>
    <t>当期利益率</t>
    <phoneticPr fontId="3"/>
  </si>
  <si>
    <t>PER</t>
    <phoneticPr fontId="3"/>
  </si>
  <si>
    <t>5年後株価</t>
    <phoneticPr fontId="3"/>
  </si>
  <si>
    <t>5年後株価増加率</t>
    <phoneticPr fontId="3"/>
  </si>
  <si>
    <t>2021/03(予)</t>
  </si>
  <si>
    <t>今期売上</t>
    <rPh sb="0" eb="2">
      <t>コンキ</t>
    </rPh>
    <rPh sb="2" eb="4">
      <t>ウリアゲ</t>
    </rPh>
    <phoneticPr fontId="3"/>
  </si>
  <si>
    <t>前期売上</t>
    <rPh sb="0" eb="2">
      <t>ゼンキ</t>
    </rPh>
    <rPh sb="2" eb="4">
      <t>ウリアゲ</t>
    </rPh>
    <phoneticPr fontId="3"/>
  </si>
  <si>
    <t>前々期売上</t>
    <rPh sb="0" eb="2">
      <t>ゼンゼン</t>
    </rPh>
    <rPh sb="2" eb="3">
      <t>キ</t>
    </rPh>
    <rPh sb="3" eb="5">
      <t>ウリアゲ</t>
    </rPh>
    <phoneticPr fontId="3"/>
  </si>
  <si>
    <t>今期利益</t>
    <rPh sb="0" eb="2">
      <t>コンキ</t>
    </rPh>
    <rPh sb="2" eb="4">
      <t>リエキ</t>
    </rPh>
    <phoneticPr fontId="3"/>
  </si>
  <si>
    <t>前期利益</t>
    <rPh sb="0" eb="2">
      <t>ゼンキ</t>
    </rPh>
    <rPh sb="2" eb="4">
      <t>リエキ</t>
    </rPh>
    <phoneticPr fontId="3"/>
  </si>
  <si>
    <t>前々期利益</t>
    <rPh sb="0" eb="2">
      <t>ゼンゼン</t>
    </rPh>
    <rPh sb="2" eb="3">
      <t>キ</t>
    </rPh>
    <rPh sb="3" eb="5">
      <t>リエキ</t>
    </rPh>
    <phoneticPr fontId="3"/>
  </si>
  <si>
    <t>6379　レイズネクスト</t>
    <phoneticPr fontId="3"/>
  </si>
  <si>
    <r>
      <t>232.8</t>
    </r>
    <r>
      <rPr>
        <sz val="8"/>
        <color rgb="FF666666"/>
        <rFont val="Inherit"/>
        <family val="2"/>
      </rPr>
      <t>円</t>
    </r>
  </si>
  <si>
    <r>
      <t>308.9</t>
    </r>
    <r>
      <rPr>
        <sz val="8"/>
        <color rgb="FF666666"/>
        <rFont val="Inherit"/>
        <family val="2"/>
      </rPr>
      <t>円</t>
    </r>
  </si>
  <si>
    <r>
      <t>392.6</t>
    </r>
    <r>
      <rPr>
        <sz val="8"/>
        <color rgb="FF666666"/>
        <rFont val="Inherit"/>
        <family val="2"/>
      </rPr>
      <t>円</t>
    </r>
  </si>
  <si>
    <r>
      <t>460.6</t>
    </r>
    <r>
      <rPr>
        <sz val="8"/>
        <color rgb="FF666666"/>
        <rFont val="Inherit"/>
        <family val="2"/>
      </rPr>
      <t>円</t>
    </r>
  </si>
  <si>
    <r>
      <t>502.0</t>
    </r>
    <r>
      <rPr>
        <sz val="8"/>
        <color rgb="FF666666"/>
        <rFont val="Inherit"/>
        <family val="2"/>
      </rPr>
      <t>円</t>
    </r>
  </si>
  <si>
    <r>
      <t>554.7</t>
    </r>
    <r>
      <rPr>
        <sz val="8"/>
        <color rgb="FF666666"/>
        <rFont val="Inherit"/>
        <family val="2"/>
      </rPr>
      <t>円</t>
    </r>
  </si>
  <si>
    <r>
      <t>588.0</t>
    </r>
    <r>
      <rPr>
        <sz val="8"/>
        <color rgb="FF666666"/>
        <rFont val="Inherit"/>
        <family val="2"/>
      </rPr>
      <t>円</t>
    </r>
  </si>
  <si>
    <r>
      <t>598.8</t>
    </r>
    <r>
      <rPr>
        <sz val="8"/>
        <color rgb="FF666666"/>
        <rFont val="Inherit"/>
        <family val="2"/>
      </rPr>
      <t>円</t>
    </r>
  </si>
  <si>
    <r>
      <t>645.0</t>
    </r>
    <r>
      <rPr>
        <sz val="8"/>
        <color rgb="FF666666"/>
        <rFont val="Inherit"/>
        <family val="2"/>
      </rPr>
      <t>円</t>
    </r>
  </si>
  <si>
    <r>
      <t>677.0</t>
    </r>
    <r>
      <rPr>
        <sz val="8"/>
        <color rgb="FF666666"/>
        <rFont val="Inherit"/>
        <family val="2"/>
      </rPr>
      <t>円</t>
    </r>
  </si>
  <si>
    <r>
      <t>757.8</t>
    </r>
    <r>
      <rPr>
        <sz val="8"/>
        <color rgb="FF666666"/>
        <rFont val="Inherit"/>
        <family val="2"/>
      </rPr>
      <t>円</t>
    </r>
  </si>
  <si>
    <r>
      <t>816.7</t>
    </r>
    <r>
      <rPr>
        <sz val="8"/>
        <color rgb="FF666666"/>
        <rFont val="Inherit"/>
        <family val="2"/>
      </rPr>
      <t>円</t>
    </r>
  </si>
  <si>
    <r>
      <t>869.9</t>
    </r>
    <r>
      <rPr>
        <sz val="8"/>
        <color rgb="FF666666"/>
        <rFont val="Inherit"/>
        <family val="2"/>
      </rPr>
      <t>円</t>
    </r>
  </si>
  <si>
    <r>
      <t>1,233.5</t>
    </r>
    <r>
      <rPr>
        <sz val="8"/>
        <color rgb="FF666666"/>
        <rFont val="Inherit"/>
        <family val="2"/>
      </rPr>
      <t>円</t>
    </r>
  </si>
  <si>
    <t>2021/03予</t>
  </si>
  <si>
    <r>
      <t>－</t>
    </r>
    <r>
      <rPr>
        <sz val="8"/>
        <color rgb="FF666666"/>
        <rFont val="Inherit"/>
        <family val="2"/>
      </rPr>
      <t>円</t>
    </r>
  </si>
  <si>
    <t>30.00 円</t>
  </si>
  <si>
    <t>42.00 円</t>
  </si>
  <si>
    <t>39.00 円</t>
  </si>
  <si>
    <t>46.00 円</t>
  </si>
  <si>
    <t>53.00 円</t>
  </si>
  <si>
    <t>47.00 円</t>
  </si>
  <si>
    <t>総資産</t>
    <rPh sb="0" eb="3">
      <t>ソウシサン</t>
    </rPh>
    <phoneticPr fontId="3"/>
  </si>
  <si>
    <t>自己資本</t>
    <rPh sb="0" eb="4">
      <t>ジコシホン</t>
    </rPh>
    <phoneticPr fontId="3"/>
  </si>
  <si>
    <t>1Q</t>
  </si>
  <si>
    <r>
      <t>21.0</t>
    </r>
    <r>
      <rPr>
        <sz val="8"/>
        <color rgb="FF666666"/>
        <rFont val="Inherit"/>
        <family val="2"/>
      </rPr>
      <t>円</t>
    </r>
  </si>
  <si>
    <t>売り</t>
    <rPh sb="0" eb="1">
      <t>ウ</t>
    </rPh>
    <phoneticPr fontId="3"/>
  </si>
  <si>
    <r>
      <t>76.0</t>
    </r>
    <r>
      <rPr>
        <sz val="8"/>
        <color rgb="FF666666"/>
        <rFont val="Inherit"/>
        <family val="2"/>
      </rPr>
      <t>円</t>
    </r>
  </si>
  <si>
    <r>
      <t>108.5</t>
    </r>
    <r>
      <rPr>
        <sz val="8"/>
        <color rgb="FF666666"/>
        <rFont val="Inherit"/>
        <family val="2"/>
      </rPr>
      <t>円</t>
    </r>
  </si>
  <si>
    <r>
      <t>99.3</t>
    </r>
    <r>
      <rPr>
        <sz val="8"/>
        <color rgb="FF666666"/>
        <rFont val="Inherit"/>
        <family val="2"/>
      </rPr>
      <t>円</t>
    </r>
  </si>
  <si>
    <r>
      <t>84.3</t>
    </r>
    <r>
      <rPr>
        <sz val="8"/>
        <color rgb="FF666666"/>
        <rFont val="Inherit"/>
        <family val="2"/>
      </rPr>
      <t>円</t>
    </r>
  </si>
  <si>
    <r>
      <t>59.9</t>
    </r>
    <r>
      <rPr>
        <sz val="8"/>
        <color rgb="FF666666"/>
        <rFont val="Inherit"/>
        <family val="2"/>
      </rPr>
      <t>円</t>
    </r>
  </si>
  <si>
    <r>
      <t>77.4</t>
    </r>
    <r>
      <rPr>
        <sz val="8"/>
        <color rgb="FF666666"/>
        <rFont val="Inherit"/>
        <family val="2"/>
      </rPr>
      <t>円</t>
    </r>
  </si>
  <si>
    <r>
      <t>51.8</t>
    </r>
    <r>
      <rPr>
        <sz val="8"/>
        <color rgb="FF666666"/>
        <rFont val="Inherit"/>
        <family val="2"/>
      </rPr>
      <t>円</t>
    </r>
  </si>
  <si>
    <r>
      <t>47.0</t>
    </r>
    <r>
      <rPr>
        <sz val="8"/>
        <color rgb="FF666666"/>
        <rFont val="Inherit"/>
        <family val="2"/>
      </rPr>
      <t>円</t>
    </r>
  </si>
  <si>
    <r>
      <t>55.5</t>
    </r>
    <r>
      <rPr>
        <sz val="8"/>
        <color rgb="FF666666"/>
        <rFont val="Inherit"/>
        <family val="2"/>
      </rPr>
      <t>円</t>
    </r>
  </si>
  <si>
    <r>
      <t>71.9</t>
    </r>
    <r>
      <rPr>
        <sz val="8"/>
        <color rgb="FF666666"/>
        <rFont val="Inherit"/>
        <family val="2"/>
      </rPr>
      <t>円</t>
    </r>
  </si>
  <si>
    <r>
      <t>87.6</t>
    </r>
    <r>
      <rPr>
        <sz val="8"/>
        <color rgb="FF666666"/>
        <rFont val="Inherit"/>
        <family val="2"/>
      </rPr>
      <t>円</t>
    </r>
  </si>
  <si>
    <r>
      <t>82.2</t>
    </r>
    <r>
      <rPr>
        <sz val="8"/>
        <color rgb="FF666666"/>
        <rFont val="Inherit"/>
        <family val="2"/>
      </rPr>
      <t>円</t>
    </r>
  </si>
  <si>
    <r>
      <t>96.5</t>
    </r>
    <r>
      <rPr>
        <sz val="8"/>
        <color rgb="FF666666"/>
        <rFont val="Inherit"/>
        <family val="2"/>
      </rPr>
      <t>円</t>
    </r>
  </si>
  <si>
    <r>
      <t>226.3</t>
    </r>
    <r>
      <rPr>
        <sz val="8"/>
        <color rgb="FF666666"/>
        <rFont val="Inherit"/>
        <family val="2"/>
      </rPr>
      <t>円</t>
    </r>
  </si>
  <si>
    <t>2Q</t>
  </si>
  <si>
    <r>
      <t>38.6</t>
    </r>
    <r>
      <rPr>
        <sz val="8"/>
        <color rgb="FF666666"/>
        <rFont val="Inherit"/>
        <family val="2"/>
      </rPr>
      <t>円</t>
    </r>
  </si>
  <si>
    <r>
      <t>128.3</t>
    </r>
    <r>
      <rPr>
        <sz val="8"/>
        <color rgb="FF666666"/>
        <rFont val="Inherit"/>
        <family val="2"/>
      </rPr>
      <t>円</t>
    </r>
  </si>
  <si>
    <t>3Q</t>
  </si>
  <si>
    <r>
      <t>32.8</t>
    </r>
    <r>
      <rPr>
        <sz val="8"/>
        <color rgb="FF666666"/>
        <rFont val="Inherit"/>
        <family val="2"/>
      </rPr>
      <t>円</t>
    </r>
  </si>
  <si>
    <t>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</si>
</sst>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%"/>
    <numFmt numFmtId="178" formatCode="0.0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rgb="FF666666"/>
      <name val="Inherit"/>
      <family val="2"/>
    </font>
    <font>
      <sz val="9"/>
      <color rgb="FFFF0000"/>
      <name val="Inherit"/>
      <family val="2"/>
    </font>
    <font>
      <sz val="9"/>
      <color rgb="FF333333"/>
      <name val="Inherit"/>
      <family val="2"/>
    </font>
    <font>
      <b/>
      <sz val="9"/>
      <color rgb="FF333333"/>
      <name val="Inherit"/>
      <family val="2"/>
    </font>
    <font>
      <sz val="8"/>
      <color theme="1"/>
      <name val="Yu Gothic"/>
      <family val="2"/>
      <scheme val="minor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Yu Gothic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DE9D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CC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rgb="FFFFC000"/>
        </stop>
        <stop position="1">
          <color theme="0"/>
        </stop>
      </gradientFill>
    </fill>
    <fill>
      <patternFill patternType="solid">
        <fgColor rgb="FF00FFCC"/>
        <bgColor auto="1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 style="mediumDashed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2" fillId="0" borderId="0" xfId="2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8" fontId="2" fillId="4" borderId="0" xfId="0" applyNumberFormat="1" applyFont="1" applyFill="1" applyAlignment="1">
      <alignment vertical="center"/>
    </xf>
    <xf numFmtId="177" fontId="2" fillId="4" borderId="0" xfId="2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8" fillId="4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" fontId="11" fillId="6" borderId="2" xfId="0" applyNumberFormat="1" applyFont="1" applyFill="1" applyBorder="1" applyAlignment="1">
      <alignment horizontal="left" vertical="center"/>
    </xf>
    <xf numFmtId="3" fontId="12" fillId="6" borderId="3" xfId="0" applyNumberFormat="1" applyFont="1" applyFill="1" applyBorder="1" applyAlignment="1">
      <alignment horizontal="right" vertical="center"/>
    </xf>
    <xf numFmtId="10" fontId="11" fillId="6" borderId="4" xfId="0" applyNumberFormat="1" applyFont="1" applyFill="1" applyBorder="1" applyAlignment="1">
      <alignment horizontal="right" vertical="center"/>
    </xf>
    <xf numFmtId="10" fontId="10" fillId="6" borderId="4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17" fontId="11" fillId="7" borderId="2" xfId="0" applyNumberFormat="1" applyFont="1" applyFill="1" applyBorder="1" applyAlignment="1">
      <alignment horizontal="left" vertical="center"/>
    </xf>
    <xf numFmtId="3" fontId="12" fillId="7" borderId="3" xfId="0" applyNumberFormat="1" applyFont="1" applyFill="1" applyBorder="1" applyAlignment="1">
      <alignment horizontal="right" vertical="center"/>
    </xf>
    <xf numFmtId="10" fontId="10" fillId="7" borderId="4" xfId="0" applyNumberFormat="1" applyFont="1" applyFill="1" applyBorder="1" applyAlignment="1">
      <alignment horizontal="right" vertical="center"/>
    </xf>
    <xf numFmtId="10" fontId="11" fillId="7" borderId="4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2" fillId="8" borderId="0" xfId="1" applyFont="1" applyFill="1" applyAlignment="1">
      <alignment vertical="center"/>
    </xf>
    <xf numFmtId="178" fontId="2" fillId="8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11" fillId="9" borderId="5" xfId="0" applyNumberFormat="1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left" vertical="center" wrapText="1"/>
    </xf>
    <xf numFmtId="38" fontId="2" fillId="11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8" fontId="2" fillId="2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177" fontId="14" fillId="12" borderId="0" xfId="2" applyNumberFormat="1" applyFont="1" applyFill="1" applyAlignment="1">
      <alignment horizontal="center" vertical="center"/>
    </xf>
    <xf numFmtId="38" fontId="2" fillId="4" borderId="0" xfId="1" applyFont="1" applyFill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177" fontId="2" fillId="3" borderId="0" xfId="2" applyNumberFormat="1" applyFont="1" applyFill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7" fontId="2" fillId="13" borderId="9" xfId="0" applyNumberFormat="1" applyFont="1" applyFill="1" applyBorder="1" applyAlignment="1">
      <alignment vertical="center"/>
    </xf>
    <xf numFmtId="177" fontId="2" fillId="13" borderId="11" xfId="0" applyNumberFormat="1" applyFont="1" applyFill="1" applyBorder="1" applyAlignment="1">
      <alignment vertical="center"/>
    </xf>
    <xf numFmtId="38" fontId="2" fillId="13" borderId="11" xfId="0" applyNumberFormat="1" applyFont="1" applyFill="1" applyBorder="1" applyAlignment="1">
      <alignment vertical="center"/>
    </xf>
    <xf numFmtId="177" fontId="2" fillId="13" borderId="14" xfId="0" applyNumberFormat="1" applyFont="1" applyFill="1" applyBorder="1" applyAlignment="1">
      <alignment vertical="center"/>
    </xf>
    <xf numFmtId="9" fontId="2" fillId="0" borderId="0" xfId="0" applyNumberFormat="1" applyFont="1" applyAlignment="1">
      <alignment vertical="center"/>
    </xf>
    <xf numFmtId="9" fontId="2" fillId="0" borderId="0" xfId="2" applyFont="1" applyAlignment="1">
      <alignment vertical="center"/>
    </xf>
    <xf numFmtId="177" fontId="15" fillId="12" borderId="0" xfId="2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/>
    </xf>
    <xf numFmtId="9" fontId="2" fillId="0" borderId="0" xfId="2" applyFont="1" applyAlignment="1">
      <alignment horizontal="center" vertical="center"/>
    </xf>
    <xf numFmtId="0" fontId="16" fillId="15" borderId="1" xfId="0" applyFont="1" applyFill="1" applyBorder="1" applyAlignment="1">
      <alignment horizontal="center" vertical="center" wrapText="1"/>
    </xf>
    <xf numFmtId="38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56" fontId="2" fillId="0" borderId="0" xfId="0" applyNumberFormat="1" applyFont="1" applyAlignment="1">
      <alignment horizontal="center" vertical="center"/>
    </xf>
    <xf numFmtId="0" fontId="11" fillId="6" borderId="2" xfId="0" applyFont="1" applyFill="1" applyBorder="1" applyAlignment="1">
      <alignment horizontal="left" vertical="center"/>
    </xf>
    <xf numFmtId="38" fontId="5" fillId="14" borderId="0" xfId="1" applyFont="1" applyFill="1" applyAlignment="1">
      <alignment vertical="center"/>
    </xf>
    <xf numFmtId="177" fontId="2" fillId="11" borderId="0" xfId="2" applyNumberFormat="1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56" fontId="2" fillId="0" borderId="0" xfId="0" applyNumberFormat="1" applyFont="1" applyAlignment="1">
      <alignment vertical="center"/>
    </xf>
    <xf numFmtId="56" fontId="5" fillId="0" borderId="0" xfId="0" applyNumberFormat="1" applyFont="1" applyAlignment="1">
      <alignment vertical="center"/>
    </xf>
    <xf numFmtId="56" fontId="0" fillId="0" borderId="0" xfId="0" applyNumberFormat="1"/>
    <xf numFmtId="0" fontId="11" fillId="7" borderId="2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13" borderId="7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13" borderId="10" xfId="0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3232441689469E-2"/>
          <c:y val="5.2948255114320095E-2"/>
          <c:w val="0.83287634258483645"/>
          <c:h val="0.70691529984744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512-43D7-8D6C-CB9275B2028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54-423B-B144-E63C5B276CF7}"/>
              </c:ext>
            </c:extLst>
          </c:dPt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テンプレート!$J$9:$J$28</c:f>
              <c:numCache>
                <c:formatCode>#,##0_);[Red]\(#,##0\)</c:formatCode>
                <c:ptCount val="20"/>
                <c:pt idx="0">
                  <c:v>4116</c:v>
                </c:pt>
                <c:pt idx="1">
                  <c:v>5876</c:v>
                </c:pt>
                <c:pt idx="2">
                  <c:v>5380</c:v>
                </c:pt>
                <c:pt idx="3">
                  <c:v>4566</c:v>
                </c:pt>
                <c:pt idx="4">
                  <c:v>3246</c:v>
                </c:pt>
                <c:pt idx="5">
                  <c:v>4191</c:v>
                </c:pt>
                <c:pt idx="6">
                  <c:v>2808</c:v>
                </c:pt>
                <c:pt idx="7">
                  <c:v>2544</c:v>
                </c:pt>
                <c:pt idx="8">
                  <c:v>3006</c:v>
                </c:pt>
                <c:pt idx="9">
                  <c:v>3897</c:v>
                </c:pt>
                <c:pt idx="10">
                  <c:v>4746</c:v>
                </c:pt>
                <c:pt idx="11">
                  <c:v>4452</c:v>
                </c:pt>
                <c:pt idx="12">
                  <c:v>5225</c:v>
                </c:pt>
                <c:pt idx="13">
                  <c:v>12258</c:v>
                </c:pt>
                <c:pt idx="14">
                  <c:v>6669.333333333333</c:v>
                </c:pt>
                <c:pt idx="15">
                  <c:v>8164.6512000000012</c:v>
                </c:pt>
                <c:pt idx="16">
                  <c:v>8327.9442240000008</c:v>
                </c:pt>
                <c:pt idx="17">
                  <c:v>8494.5031084800012</c:v>
                </c:pt>
                <c:pt idx="18">
                  <c:v>8664.3931706496023</c:v>
                </c:pt>
                <c:pt idx="19">
                  <c:v>8837.6810340625943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テンプレート!$L$1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テンプレート!$L$9:$L$28</c:f>
              <c:numCache>
                <c:formatCode>0.0</c:formatCode>
                <c:ptCount val="20"/>
                <c:pt idx="0">
                  <c:v>76</c:v>
                </c:pt>
                <c:pt idx="1">
                  <c:v>108.5</c:v>
                </c:pt>
                <c:pt idx="2">
                  <c:v>99.3</c:v>
                </c:pt>
                <c:pt idx="3">
                  <c:v>84.3</c:v>
                </c:pt>
                <c:pt idx="4">
                  <c:v>59.9</c:v>
                </c:pt>
                <c:pt idx="5">
                  <c:v>77.400000000000006</c:v>
                </c:pt>
                <c:pt idx="6">
                  <c:v>51.8</c:v>
                </c:pt>
                <c:pt idx="7">
                  <c:v>47</c:v>
                </c:pt>
                <c:pt idx="8">
                  <c:v>55.5</c:v>
                </c:pt>
                <c:pt idx="9">
                  <c:v>71.900000000000006</c:v>
                </c:pt>
                <c:pt idx="10">
                  <c:v>87.6</c:v>
                </c:pt>
                <c:pt idx="11">
                  <c:v>82.2</c:v>
                </c:pt>
                <c:pt idx="12">
                  <c:v>96.5</c:v>
                </c:pt>
                <c:pt idx="13">
                  <c:v>226.3</c:v>
                </c:pt>
                <c:pt idx="14" formatCode="#,##0_);[Red]\(#,##0\)">
                  <c:v>123.2</c:v>
                </c:pt>
                <c:pt idx="15">
                  <c:v>150.73099743514442</c:v>
                </c:pt>
                <c:pt idx="16">
                  <c:v>153.7456173838473</c:v>
                </c:pt>
                <c:pt idx="17">
                  <c:v>156.82052973152429</c:v>
                </c:pt>
                <c:pt idx="18">
                  <c:v>159.95694032615478</c:v>
                </c:pt>
                <c:pt idx="19">
                  <c:v>163.15607913267786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テンプレート!$P$9:$P$28</c:f>
              <c:numCache>
                <c:formatCode>General</c:formatCode>
                <c:ptCount val="20"/>
                <c:pt idx="6" formatCode="#,##0_);[Red]\(#,##0\)">
                  <c:v>30</c:v>
                </c:pt>
                <c:pt idx="7" formatCode="#,##0_);[Red]\(#,##0\)">
                  <c:v>30</c:v>
                </c:pt>
                <c:pt idx="8" formatCode="#,##0_);[Red]\(#,##0\)">
                  <c:v>30</c:v>
                </c:pt>
                <c:pt idx="9" formatCode="#,##0_);[Red]\(#,##0\)">
                  <c:v>30</c:v>
                </c:pt>
                <c:pt idx="10" formatCode="#,##0_);[Red]\(#,##0\)">
                  <c:v>42</c:v>
                </c:pt>
                <c:pt idx="11" formatCode="#,##0_);[Red]\(#,##0\)">
                  <c:v>39</c:v>
                </c:pt>
                <c:pt idx="12" formatCode="#,##0_);[Red]\(#,##0\)">
                  <c:v>46</c:v>
                </c:pt>
                <c:pt idx="13" formatCode="#,##0_);[Red]\(#,##0\)">
                  <c:v>53</c:v>
                </c:pt>
                <c:pt idx="14" formatCode="#,##0_);[Red]\(#,##0\)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3E-4687-BBBD-C664BBE8C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25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9483702835017964"/>
          <c:h val="8.122800534409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'20200527'!$F$1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00-4D7B-8A98-99B3CB17FAC5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B00-4D7B-8A98-99B3CB17FAC5}"/>
              </c:ext>
            </c:extLst>
          </c:dPt>
          <c:cat>
            <c:numRef>
              <c:f>'20200527'!$E$9:$E$27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'20200527'!$F$9:$F$27</c:f>
              <c:numCache>
                <c:formatCode>#,##0_);[Red]\(#,##0\)</c:formatCode>
                <c:ptCount val="19"/>
                <c:pt idx="0">
                  <c:v>86826</c:v>
                </c:pt>
                <c:pt idx="1">
                  <c:v>98925</c:v>
                </c:pt>
                <c:pt idx="2">
                  <c:v>110923</c:v>
                </c:pt>
                <c:pt idx="3">
                  <c:v>87536</c:v>
                </c:pt>
                <c:pt idx="4">
                  <c:v>79269</c:v>
                </c:pt>
                <c:pt idx="5">
                  <c:v>97850</c:v>
                </c:pt>
                <c:pt idx="6">
                  <c:v>93845</c:v>
                </c:pt>
                <c:pt idx="7">
                  <c:v>76275</c:v>
                </c:pt>
                <c:pt idx="8">
                  <c:v>85241</c:v>
                </c:pt>
                <c:pt idx="9">
                  <c:v>89491</c:v>
                </c:pt>
                <c:pt idx="10">
                  <c:v>101923</c:v>
                </c:pt>
                <c:pt idx="11">
                  <c:v>89611</c:v>
                </c:pt>
                <c:pt idx="12">
                  <c:v>97331</c:v>
                </c:pt>
                <c:pt idx="13">
                  <c:v>140578</c:v>
                </c:pt>
                <c:pt idx="14">
                  <c:v>104144.17000000001</c:v>
                </c:pt>
                <c:pt idx="15">
                  <c:v>111434.26190000003</c:v>
                </c:pt>
                <c:pt idx="16">
                  <c:v>119234.66023300003</c:v>
                </c:pt>
                <c:pt idx="17">
                  <c:v>127581.08644931004</c:v>
                </c:pt>
                <c:pt idx="18">
                  <c:v>136511.76250076175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00-4D7B-8A98-99B3CB17F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'20200527'!$H$1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'20200527'!$E$9:$E$27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'20200527'!$H$9:$H$27</c:f>
              <c:numCache>
                <c:formatCode>#,##0_);[Red]\(#,##0\)</c:formatCode>
                <c:ptCount val="19"/>
                <c:pt idx="0">
                  <c:v>7648</c:v>
                </c:pt>
                <c:pt idx="1">
                  <c:v>10628</c:v>
                </c:pt>
                <c:pt idx="2">
                  <c:v>10535</c:v>
                </c:pt>
                <c:pt idx="3">
                  <c:v>7986</c:v>
                </c:pt>
                <c:pt idx="4">
                  <c:v>5930</c:v>
                </c:pt>
                <c:pt idx="5">
                  <c:v>7406</c:v>
                </c:pt>
                <c:pt idx="6">
                  <c:v>5149</c:v>
                </c:pt>
                <c:pt idx="7">
                  <c:v>4280</c:v>
                </c:pt>
                <c:pt idx="8">
                  <c:v>4628</c:v>
                </c:pt>
                <c:pt idx="9">
                  <c:v>6792</c:v>
                </c:pt>
                <c:pt idx="10">
                  <c:v>7904</c:v>
                </c:pt>
                <c:pt idx="11">
                  <c:v>6375</c:v>
                </c:pt>
                <c:pt idx="12">
                  <c:v>7683</c:v>
                </c:pt>
                <c:pt idx="13">
                  <c:v>10040</c:v>
                </c:pt>
                <c:pt idx="14">
                  <c:v>7290.0919000000013</c:v>
                </c:pt>
                <c:pt idx="15">
                  <c:v>7800.3983330000028</c:v>
                </c:pt>
                <c:pt idx="16">
                  <c:v>8346.4262163100029</c:v>
                </c:pt>
                <c:pt idx="17">
                  <c:v>8930.6760514517027</c:v>
                </c:pt>
                <c:pt idx="18">
                  <c:v>9555.8233750533236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00-4D7B-8A98-99B3CB17FAC5}"/>
            </c:ext>
          </c:extLst>
        </c:ser>
        <c:ser>
          <c:idx val="2"/>
          <c:order val="2"/>
          <c:tx>
            <c:strRef>
              <c:f>'20200527'!$J$1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'20200527'!$E$9:$E$27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'20200527'!$J$9:$J$27</c:f>
              <c:numCache>
                <c:formatCode>#,##0_);[Red]\(#,##0\)</c:formatCode>
                <c:ptCount val="19"/>
                <c:pt idx="0">
                  <c:v>4116</c:v>
                </c:pt>
                <c:pt idx="1">
                  <c:v>5876</c:v>
                </c:pt>
                <c:pt idx="2">
                  <c:v>5380</c:v>
                </c:pt>
                <c:pt idx="3">
                  <c:v>4566</c:v>
                </c:pt>
                <c:pt idx="4">
                  <c:v>3246</c:v>
                </c:pt>
                <c:pt idx="5">
                  <c:v>4191</c:v>
                </c:pt>
                <c:pt idx="6">
                  <c:v>2808</c:v>
                </c:pt>
                <c:pt idx="7">
                  <c:v>2544</c:v>
                </c:pt>
                <c:pt idx="8">
                  <c:v>3006</c:v>
                </c:pt>
                <c:pt idx="9">
                  <c:v>3897</c:v>
                </c:pt>
                <c:pt idx="10">
                  <c:v>4746</c:v>
                </c:pt>
                <c:pt idx="11">
                  <c:v>4452</c:v>
                </c:pt>
                <c:pt idx="12">
                  <c:v>5225</c:v>
                </c:pt>
                <c:pt idx="13">
                  <c:v>12258</c:v>
                </c:pt>
                <c:pt idx="14">
                  <c:v>6248.650200000001</c:v>
                </c:pt>
                <c:pt idx="15">
                  <c:v>6686.055714000001</c:v>
                </c:pt>
                <c:pt idx="16">
                  <c:v>7154.0796139800013</c:v>
                </c:pt>
                <c:pt idx="17">
                  <c:v>7654.865186958602</c:v>
                </c:pt>
                <c:pt idx="18">
                  <c:v>8190.7057500457049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0-4D7B-8A98-99B3CB17F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7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391-47B8-AFB8-1A849F3892A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34-4061-BB51-0A5C04010FCA}"/>
              </c:ext>
            </c:extLst>
          </c:dPt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テンプレート!$F$9:$F$28</c:f>
              <c:numCache>
                <c:formatCode>#,##0_);[Red]\(#,##0\)</c:formatCode>
                <c:ptCount val="20"/>
                <c:pt idx="0">
                  <c:v>86826</c:v>
                </c:pt>
                <c:pt idx="1">
                  <c:v>98925</c:v>
                </c:pt>
                <c:pt idx="2">
                  <c:v>110923</c:v>
                </c:pt>
                <c:pt idx="3">
                  <c:v>87536</c:v>
                </c:pt>
                <c:pt idx="4">
                  <c:v>79269</c:v>
                </c:pt>
                <c:pt idx="5">
                  <c:v>97850</c:v>
                </c:pt>
                <c:pt idx="6">
                  <c:v>93845</c:v>
                </c:pt>
                <c:pt idx="7">
                  <c:v>76275</c:v>
                </c:pt>
                <c:pt idx="8">
                  <c:v>85241</c:v>
                </c:pt>
                <c:pt idx="9">
                  <c:v>89491</c:v>
                </c:pt>
                <c:pt idx="10">
                  <c:v>101923</c:v>
                </c:pt>
                <c:pt idx="11">
                  <c:v>89611</c:v>
                </c:pt>
                <c:pt idx="12">
                  <c:v>97331</c:v>
                </c:pt>
                <c:pt idx="13">
                  <c:v>140578</c:v>
                </c:pt>
                <c:pt idx="14">
                  <c:v>133409.33333333334</c:v>
                </c:pt>
                <c:pt idx="15">
                  <c:v>136077.52000000002</c:v>
                </c:pt>
                <c:pt idx="16">
                  <c:v>138799.07040000003</c:v>
                </c:pt>
                <c:pt idx="17">
                  <c:v>141575.05180800002</c:v>
                </c:pt>
                <c:pt idx="18">
                  <c:v>144406.55284416003</c:v>
                </c:pt>
                <c:pt idx="19">
                  <c:v>147294.68390104323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テンプレート!$H$1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テンプレート!$H$9:$H$28</c:f>
              <c:numCache>
                <c:formatCode>#,##0_);[Red]\(#,##0\)</c:formatCode>
                <c:ptCount val="20"/>
                <c:pt idx="0">
                  <c:v>7648</c:v>
                </c:pt>
                <c:pt idx="1">
                  <c:v>10628</c:v>
                </c:pt>
                <c:pt idx="2">
                  <c:v>10535</c:v>
                </c:pt>
                <c:pt idx="3">
                  <c:v>7986</c:v>
                </c:pt>
                <c:pt idx="4">
                  <c:v>5930</c:v>
                </c:pt>
                <c:pt idx="5">
                  <c:v>7406</c:v>
                </c:pt>
                <c:pt idx="6">
                  <c:v>5149</c:v>
                </c:pt>
                <c:pt idx="7">
                  <c:v>4280</c:v>
                </c:pt>
                <c:pt idx="8">
                  <c:v>4628</c:v>
                </c:pt>
                <c:pt idx="9">
                  <c:v>6792</c:v>
                </c:pt>
                <c:pt idx="10">
                  <c:v>7904</c:v>
                </c:pt>
                <c:pt idx="11">
                  <c:v>6375</c:v>
                </c:pt>
                <c:pt idx="12">
                  <c:v>7683</c:v>
                </c:pt>
                <c:pt idx="13">
                  <c:v>10040</c:v>
                </c:pt>
                <c:pt idx="14">
                  <c:v>9909.3333333333339</c:v>
                </c:pt>
                <c:pt idx="15">
                  <c:v>10069.736480000001</c:v>
                </c:pt>
                <c:pt idx="16">
                  <c:v>10271.131209600002</c:v>
                </c:pt>
                <c:pt idx="17">
                  <c:v>10476.553833792001</c:v>
                </c:pt>
                <c:pt idx="18">
                  <c:v>10686.084910467842</c:v>
                </c:pt>
                <c:pt idx="19">
                  <c:v>10899.806608677198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テンプレート!$J$9:$J$28</c:f>
              <c:numCache>
                <c:formatCode>#,##0_);[Red]\(#,##0\)</c:formatCode>
                <c:ptCount val="20"/>
                <c:pt idx="0">
                  <c:v>4116</c:v>
                </c:pt>
                <c:pt idx="1">
                  <c:v>5876</c:v>
                </c:pt>
                <c:pt idx="2">
                  <c:v>5380</c:v>
                </c:pt>
                <c:pt idx="3">
                  <c:v>4566</c:v>
                </c:pt>
                <c:pt idx="4">
                  <c:v>3246</c:v>
                </c:pt>
                <c:pt idx="5">
                  <c:v>4191</c:v>
                </c:pt>
                <c:pt idx="6">
                  <c:v>2808</c:v>
                </c:pt>
                <c:pt idx="7">
                  <c:v>2544</c:v>
                </c:pt>
                <c:pt idx="8">
                  <c:v>3006</c:v>
                </c:pt>
                <c:pt idx="9">
                  <c:v>3897</c:v>
                </c:pt>
                <c:pt idx="10">
                  <c:v>4746</c:v>
                </c:pt>
                <c:pt idx="11">
                  <c:v>4452</c:v>
                </c:pt>
                <c:pt idx="12">
                  <c:v>5225</c:v>
                </c:pt>
                <c:pt idx="13">
                  <c:v>12258</c:v>
                </c:pt>
                <c:pt idx="14">
                  <c:v>6669.333333333333</c:v>
                </c:pt>
                <c:pt idx="15">
                  <c:v>8164.6512000000012</c:v>
                </c:pt>
                <c:pt idx="16">
                  <c:v>8327.9442240000008</c:v>
                </c:pt>
                <c:pt idx="17">
                  <c:v>8494.5031084800012</c:v>
                </c:pt>
                <c:pt idx="18">
                  <c:v>8664.3931706496023</c:v>
                </c:pt>
                <c:pt idx="19">
                  <c:v>8837.6810340625943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7D2-9CA5-229956E4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7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3232441689469E-2"/>
          <c:y val="5.2948255114320095E-2"/>
          <c:w val="0.83287634258483645"/>
          <c:h val="0.70691529984744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'20210205'!$J$1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70-47CA-BD54-03D8CCAFBE3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70-47CA-BD54-03D8CCAFBE31}"/>
              </c:ext>
            </c:extLst>
          </c:dPt>
          <c:cat>
            <c:numRef>
              <c:f>'20210205'!$E$9:$E$28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'20210205'!$J$9:$J$28</c:f>
              <c:numCache>
                <c:formatCode>#,##0_);[Red]\(#,##0\)</c:formatCode>
                <c:ptCount val="20"/>
                <c:pt idx="0">
                  <c:v>4116</c:v>
                </c:pt>
                <c:pt idx="1">
                  <c:v>5876</c:v>
                </c:pt>
                <c:pt idx="2">
                  <c:v>5380</c:v>
                </c:pt>
                <c:pt idx="3">
                  <c:v>4566</c:v>
                </c:pt>
                <c:pt idx="4">
                  <c:v>3246</c:v>
                </c:pt>
                <c:pt idx="5">
                  <c:v>4191</c:v>
                </c:pt>
                <c:pt idx="6">
                  <c:v>2808</c:v>
                </c:pt>
                <c:pt idx="7">
                  <c:v>2544</c:v>
                </c:pt>
                <c:pt idx="8">
                  <c:v>3006</c:v>
                </c:pt>
                <c:pt idx="9">
                  <c:v>3897</c:v>
                </c:pt>
                <c:pt idx="10">
                  <c:v>4746</c:v>
                </c:pt>
                <c:pt idx="11">
                  <c:v>4452</c:v>
                </c:pt>
                <c:pt idx="12">
                  <c:v>5225</c:v>
                </c:pt>
                <c:pt idx="13">
                  <c:v>12258</c:v>
                </c:pt>
                <c:pt idx="14">
                  <c:v>6669.333333333333</c:v>
                </c:pt>
                <c:pt idx="15">
                  <c:v>8164.6512000000012</c:v>
                </c:pt>
                <c:pt idx="16">
                  <c:v>8327.9442240000008</c:v>
                </c:pt>
                <c:pt idx="17">
                  <c:v>8494.5031084800012</c:v>
                </c:pt>
                <c:pt idx="18">
                  <c:v>8664.3931706496023</c:v>
                </c:pt>
                <c:pt idx="19">
                  <c:v>8837.6810340625943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70-47CA-BD54-03D8CCAFB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'20210205'!$L$1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'20210205'!$E$9:$E$28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'20210205'!$L$9:$L$28</c:f>
              <c:numCache>
                <c:formatCode>0.0</c:formatCode>
                <c:ptCount val="20"/>
                <c:pt idx="0">
                  <c:v>76</c:v>
                </c:pt>
                <c:pt idx="1">
                  <c:v>108.5</c:v>
                </c:pt>
                <c:pt idx="2">
                  <c:v>99.3</c:v>
                </c:pt>
                <c:pt idx="3">
                  <c:v>84.3</c:v>
                </c:pt>
                <c:pt idx="4">
                  <c:v>59.9</c:v>
                </c:pt>
                <c:pt idx="5">
                  <c:v>77.400000000000006</c:v>
                </c:pt>
                <c:pt idx="6">
                  <c:v>51.8</c:v>
                </c:pt>
                <c:pt idx="7">
                  <c:v>47</c:v>
                </c:pt>
                <c:pt idx="8">
                  <c:v>55.5</c:v>
                </c:pt>
                <c:pt idx="9">
                  <c:v>71.900000000000006</c:v>
                </c:pt>
                <c:pt idx="10">
                  <c:v>87.6</c:v>
                </c:pt>
                <c:pt idx="11">
                  <c:v>82.2</c:v>
                </c:pt>
                <c:pt idx="12">
                  <c:v>96.5</c:v>
                </c:pt>
                <c:pt idx="13">
                  <c:v>226.3</c:v>
                </c:pt>
                <c:pt idx="14" formatCode="#,##0_);[Red]\(#,##0\)">
                  <c:v>123.2</c:v>
                </c:pt>
                <c:pt idx="15">
                  <c:v>150.73099743514442</c:v>
                </c:pt>
                <c:pt idx="16">
                  <c:v>153.7456173838473</c:v>
                </c:pt>
                <c:pt idx="17">
                  <c:v>156.82052973152429</c:v>
                </c:pt>
                <c:pt idx="18">
                  <c:v>159.95694032615478</c:v>
                </c:pt>
                <c:pt idx="19">
                  <c:v>163.15607913267786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70-47CA-BD54-03D8CCAFBE31}"/>
            </c:ext>
          </c:extLst>
        </c:ser>
        <c:ser>
          <c:idx val="2"/>
          <c:order val="2"/>
          <c:tx>
            <c:strRef>
              <c:f>'20210205'!$P$1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'20210205'!$E$9:$E$28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'20210205'!$P$9:$P$28</c:f>
              <c:numCache>
                <c:formatCode>General</c:formatCode>
                <c:ptCount val="20"/>
                <c:pt idx="6" formatCode="#,##0_);[Red]\(#,##0\)">
                  <c:v>30</c:v>
                </c:pt>
                <c:pt idx="7" formatCode="#,##0_);[Red]\(#,##0\)">
                  <c:v>30</c:v>
                </c:pt>
                <c:pt idx="8" formatCode="#,##0_);[Red]\(#,##0\)">
                  <c:v>30</c:v>
                </c:pt>
                <c:pt idx="9" formatCode="#,##0_);[Red]\(#,##0\)">
                  <c:v>30</c:v>
                </c:pt>
                <c:pt idx="10" formatCode="#,##0_);[Red]\(#,##0\)">
                  <c:v>42</c:v>
                </c:pt>
                <c:pt idx="11" formatCode="#,##0_);[Red]\(#,##0\)">
                  <c:v>39</c:v>
                </c:pt>
                <c:pt idx="12" formatCode="#,##0_);[Red]\(#,##0\)">
                  <c:v>46</c:v>
                </c:pt>
                <c:pt idx="13" formatCode="#,##0_);[Red]\(#,##0\)">
                  <c:v>53</c:v>
                </c:pt>
                <c:pt idx="14" formatCode="#,##0_);[Red]\(#,##0\)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70-47CA-BD54-03D8CCAFB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25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9483702835017964"/>
          <c:h val="8.122800534409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'20210205'!$F$1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C6-4515-A748-79800413748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C6-4515-A748-798004137484}"/>
              </c:ext>
            </c:extLst>
          </c:dPt>
          <c:cat>
            <c:numRef>
              <c:f>'20210205'!$E$9:$E$28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'20210205'!$F$9:$F$28</c:f>
              <c:numCache>
                <c:formatCode>#,##0_);[Red]\(#,##0\)</c:formatCode>
                <c:ptCount val="20"/>
                <c:pt idx="0">
                  <c:v>86826</c:v>
                </c:pt>
                <c:pt idx="1">
                  <c:v>98925</c:v>
                </c:pt>
                <c:pt idx="2">
                  <c:v>110923</c:v>
                </c:pt>
                <c:pt idx="3">
                  <c:v>87536</c:v>
                </c:pt>
                <c:pt idx="4">
                  <c:v>79269</c:v>
                </c:pt>
                <c:pt idx="5">
                  <c:v>97850</c:v>
                </c:pt>
                <c:pt idx="6">
                  <c:v>93845</c:v>
                </c:pt>
                <c:pt idx="7">
                  <c:v>76275</c:v>
                </c:pt>
                <c:pt idx="8">
                  <c:v>85241</c:v>
                </c:pt>
                <c:pt idx="9">
                  <c:v>89491</c:v>
                </c:pt>
                <c:pt idx="10">
                  <c:v>101923</c:v>
                </c:pt>
                <c:pt idx="11">
                  <c:v>89611</c:v>
                </c:pt>
                <c:pt idx="12">
                  <c:v>97331</c:v>
                </c:pt>
                <c:pt idx="13">
                  <c:v>140578</c:v>
                </c:pt>
                <c:pt idx="14">
                  <c:v>133409.33333333334</c:v>
                </c:pt>
                <c:pt idx="15">
                  <c:v>136077.52000000002</c:v>
                </c:pt>
                <c:pt idx="16">
                  <c:v>138799.07040000003</c:v>
                </c:pt>
                <c:pt idx="17">
                  <c:v>141575.05180800002</c:v>
                </c:pt>
                <c:pt idx="18">
                  <c:v>144406.55284416003</c:v>
                </c:pt>
                <c:pt idx="19">
                  <c:v>147294.68390104323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C6-4515-A748-798004137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'20210205'!$H$1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'20210205'!$E$9:$E$28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'20210205'!$H$9:$H$28</c:f>
              <c:numCache>
                <c:formatCode>#,##0_);[Red]\(#,##0\)</c:formatCode>
                <c:ptCount val="20"/>
                <c:pt idx="0">
                  <c:v>7648</c:v>
                </c:pt>
                <c:pt idx="1">
                  <c:v>10628</c:v>
                </c:pt>
                <c:pt idx="2">
                  <c:v>10535</c:v>
                </c:pt>
                <c:pt idx="3">
                  <c:v>7986</c:v>
                </c:pt>
                <c:pt idx="4">
                  <c:v>5930</c:v>
                </c:pt>
                <c:pt idx="5">
                  <c:v>7406</c:v>
                </c:pt>
                <c:pt idx="6">
                  <c:v>5149</c:v>
                </c:pt>
                <c:pt idx="7">
                  <c:v>4280</c:v>
                </c:pt>
                <c:pt idx="8">
                  <c:v>4628</c:v>
                </c:pt>
                <c:pt idx="9">
                  <c:v>6792</c:v>
                </c:pt>
                <c:pt idx="10">
                  <c:v>7904</c:v>
                </c:pt>
                <c:pt idx="11">
                  <c:v>6375</c:v>
                </c:pt>
                <c:pt idx="12">
                  <c:v>7683</c:v>
                </c:pt>
                <c:pt idx="13">
                  <c:v>10040</c:v>
                </c:pt>
                <c:pt idx="14">
                  <c:v>9909.3333333333339</c:v>
                </c:pt>
                <c:pt idx="15">
                  <c:v>10069.736480000001</c:v>
                </c:pt>
                <c:pt idx="16">
                  <c:v>10271.131209600002</c:v>
                </c:pt>
                <c:pt idx="17">
                  <c:v>10476.553833792001</c:v>
                </c:pt>
                <c:pt idx="18">
                  <c:v>10686.084910467842</c:v>
                </c:pt>
                <c:pt idx="19">
                  <c:v>10899.806608677198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C6-4515-A748-798004137484}"/>
            </c:ext>
          </c:extLst>
        </c:ser>
        <c:ser>
          <c:idx val="2"/>
          <c:order val="2"/>
          <c:tx>
            <c:strRef>
              <c:f>'20210205'!$J$1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'20210205'!$E$9:$E$28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'20210205'!$J$9:$J$28</c:f>
              <c:numCache>
                <c:formatCode>#,##0_);[Red]\(#,##0\)</c:formatCode>
                <c:ptCount val="20"/>
                <c:pt idx="0">
                  <c:v>4116</c:v>
                </c:pt>
                <c:pt idx="1">
                  <c:v>5876</c:v>
                </c:pt>
                <c:pt idx="2">
                  <c:v>5380</c:v>
                </c:pt>
                <c:pt idx="3">
                  <c:v>4566</c:v>
                </c:pt>
                <c:pt idx="4">
                  <c:v>3246</c:v>
                </c:pt>
                <c:pt idx="5">
                  <c:v>4191</c:v>
                </c:pt>
                <c:pt idx="6">
                  <c:v>2808</c:v>
                </c:pt>
                <c:pt idx="7">
                  <c:v>2544</c:v>
                </c:pt>
                <c:pt idx="8">
                  <c:v>3006</c:v>
                </c:pt>
                <c:pt idx="9">
                  <c:v>3897</c:v>
                </c:pt>
                <c:pt idx="10">
                  <c:v>4746</c:v>
                </c:pt>
                <c:pt idx="11">
                  <c:v>4452</c:v>
                </c:pt>
                <c:pt idx="12">
                  <c:v>5225</c:v>
                </c:pt>
                <c:pt idx="13">
                  <c:v>12258</c:v>
                </c:pt>
                <c:pt idx="14">
                  <c:v>6669.333333333333</c:v>
                </c:pt>
                <c:pt idx="15">
                  <c:v>8164.6512000000012</c:v>
                </c:pt>
                <c:pt idx="16">
                  <c:v>8327.9442240000008</c:v>
                </c:pt>
                <c:pt idx="17">
                  <c:v>8494.5031084800012</c:v>
                </c:pt>
                <c:pt idx="18">
                  <c:v>8664.3931706496023</c:v>
                </c:pt>
                <c:pt idx="19">
                  <c:v>8837.6810340625943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C6-4515-A748-798004137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7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3232441689469E-2"/>
          <c:y val="5.2948255114320095E-2"/>
          <c:w val="0.83287634258483645"/>
          <c:h val="0.70691529984744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'20201106'!$J$1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E2-4D4C-B931-910805CF41B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E2-4D4C-B931-910805CF41B2}"/>
              </c:ext>
            </c:extLst>
          </c:dPt>
          <c:cat>
            <c:numRef>
              <c:f>'20201106'!$E$9:$E$27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'20201106'!$J$9:$J$27</c:f>
              <c:numCache>
                <c:formatCode>#,##0_);[Red]\(#,##0\)</c:formatCode>
                <c:ptCount val="19"/>
                <c:pt idx="0">
                  <c:v>4116</c:v>
                </c:pt>
                <c:pt idx="1">
                  <c:v>5876</c:v>
                </c:pt>
                <c:pt idx="2">
                  <c:v>5380</c:v>
                </c:pt>
                <c:pt idx="3">
                  <c:v>4566</c:v>
                </c:pt>
                <c:pt idx="4">
                  <c:v>3246</c:v>
                </c:pt>
                <c:pt idx="5">
                  <c:v>4191</c:v>
                </c:pt>
                <c:pt idx="6">
                  <c:v>2808</c:v>
                </c:pt>
                <c:pt idx="7">
                  <c:v>2544</c:v>
                </c:pt>
                <c:pt idx="8">
                  <c:v>3006</c:v>
                </c:pt>
                <c:pt idx="9">
                  <c:v>3897</c:v>
                </c:pt>
                <c:pt idx="10">
                  <c:v>4746</c:v>
                </c:pt>
                <c:pt idx="11">
                  <c:v>4452</c:v>
                </c:pt>
                <c:pt idx="12">
                  <c:v>5225</c:v>
                </c:pt>
                <c:pt idx="13">
                  <c:v>12258</c:v>
                </c:pt>
                <c:pt idx="14">
                  <c:v>6454</c:v>
                </c:pt>
                <c:pt idx="15">
                  <c:v>7774.9255999999996</c:v>
                </c:pt>
                <c:pt idx="16">
                  <c:v>8085.9226239999989</c:v>
                </c:pt>
                <c:pt idx="17">
                  <c:v>8409.3595289599998</c:v>
                </c:pt>
                <c:pt idx="18">
                  <c:v>8745.7339101183989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E2-4D4C-B931-910805CF4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'20201106'!$L$1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'20201106'!$E$9:$E$27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'20201106'!$L$9:$L$27</c:f>
              <c:numCache>
                <c:formatCode>0.0</c:formatCode>
                <c:ptCount val="19"/>
                <c:pt idx="0">
                  <c:v>76</c:v>
                </c:pt>
                <c:pt idx="1">
                  <c:v>108.5</c:v>
                </c:pt>
                <c:pt idx="2">
                  <c:v>99.3</c:v>
                </c:pt>
                <c:pt idx="3">
                  <c:v>84.3</c:v>
                </c:pt>
                <c:pt idx="4">
                  <c:v>59.9</c:v>
                </c:pt>
                <c:pt idx="5">
                  <c:v>77.400000000000006</c:v>
                </c:pt>
                <c:pt idx="6">
                  <c:v>51.8</c:v>
                </c:pt>
                <c:pt idx="7">
                  <c:v>47</c:v>
                </c:pt>
                <c:pt idx="8">
                  <c:v>55.5</c:v>
                </c:pt>
                <c:pt idx="9">
                  <c:v>71.900000000000006</c:v>
                </c:pt>
                <c:pt idx="10">
                  <c:v>87.6</c:v>
                </c:pt>
                <c:pt idx="11">
                  <c:v>82.2</c:v>
                </c:pt>
                <c:pt idx="12">
                  <c:v>96.5</c:v>
                </c:pt>
                <c:pt idx="13">
                  <c:v>226.3</c:v>
                </c:pt>
                <c:pt idx="14" formatCode="#,##0_);[Red]\(#,##0\)">
                  <c:v>119.2</c:v>
                </c:pt>
                <c:pt idx="15">
                  <c:v>143.53611219448524</c:v>
                </c:pt>
                <c:pt idx="16">
                  <c:v>149.27755668226465</c:v>
                </c:pt>
                <c:pt idx="17">
                  <c:v>155.24865894955525</c:v>
                </c:pt>
                <c:pt idx="18">
                  <c:v>161.45860530753743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E2-4D4C-B931-910805CF41B2}"/>
            </c:ext>
          </c:extLst>
        </c:ser>
        <c:ser>
          <c:idx val="2"/>
          <c:order val="2"/>
          <c:tx>
            <c:strRef>
              <c:f>'20201106'!$P$1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'20201106'!$E$9:$E$27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'20201106'!$P$9:$P$27</c:f>
              <c:numCache>
                <c:formatCode>General</c:formatCode>
                <c:ptCount val="19"/>
                <c:pt idx="6" formatCode="#,##0_);[Red]\(#,##0\)">
                  <c:v>30</c:v>
                </c:pt>
                <c:pt idx="7" formatCode="#,##0_);[Red]\(#,##0\)">
                  <c:v>30</c:v>
                </c:pt>
                <c:pt idx="8" formatCode="#,##0_);[Red]\(#,##0\)">
                  <c:v>30</c:v>
                </c:pt>
                <c:pt idx="9" formatCode="#,##0_);[Red]\(#,##0\)">
                  <c:v>30</c:v>
                </c:pt>
                <c:pt idx="10" formatCode="#,##0_);[Red]\(#,##0\)">
                  <c:v>42</c:v>
                </c:pt>
                <c:pt idx="11" formatCode="#,##0_);[Red]\(#,##0\)">
                  <c:v>39</c:v>
                </c:pt>
                <c:pt idx="12" formatCode="#,##0_);[Red]\(#,##0\)">
                  <c:v>46</c:v>
                </c:pt>
                <c:pt idx="13" formatCode="#,##0_);[Red]\(#,##0\)">
                  <c:v>53</c:v>
                </c:pt>
                <c:pt idx="14" formatCode="#,##0_);[Red]\(#,##0\)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E2-4D4C-B931-910805CF4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25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9483702835017964"/>
          <c:h val="8.122800534409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'20201106'!$F$1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05-4DAF-92D8-E27DE261175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05-4DAF-92D8-E27DE261175E}"/>
              </c:ext>
            </c:extLst>
          </c:dPt>
          <c:cat>
            <c:numRef>
              <c:f>'20201106'!$E$9:$E$27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'20201106'!$F$9:$F$27</c:f>
              <c:numCache>
                <c:formatCode>#,##0_);[Red]\(#,##0\)</c:formatCode>
                <c:ptCount val="19"/>
                <c:pt idx="0">
                  <c:v>86826</c:v>
                </c:pt>
                <c:pt idx="1">
                  <c:v>98925</c:v>
                </c:pt>
                <c:pt idx="2">
                  <c:v>110923</c:v>
                </c:pt>
                <c:pt idx="3">
                  <c:v>87536</c:v>
                </c:pt>
                <c:pt idx="4">
                  <c:v>79269</c:v>
                </c:pt>
                <c:pt idx="5">
                  <c:v>97850</c:v>
                </c:pt>
                <c:pt idx="6">
                  <c:v>93845</c:v>
                </c:pt>
                <c:pt idx="7">
                  <c:v>76275</c:v>
                </c:pt>
                <c:pt idx="8">
                  <c:v>85241</c:v>
                </c:pt>
                <c:pt idx="9">
                  <c:v>89491</c:v>
                </c:pt>
                <c:pt idx="10">
                  <c:v>101923</c:v>
                </c:pt>
                <c:pt idx="11">
                  <c:v>89611</c:v>
                </c:pt>
                <c:pt idx="12">
                  <c:v>97331</c:v>
                </c:pt>
                <c:pt idx="13">
                  <c:v>140578</c:v>
                </c:pt>
                <c:pt idx="14">
                  <c:v>126710</c:v>
                </c:pt>
                <c:pt idx="15">
                  <c:v>131778.4</c:v>
                </c:pt>
                <c:pt idx="16">
                  <c:v>137049.53599999999</c:v>
                </c:pt>
                <c:pt idx="17">
                  <c:v>142531.51744</c:v>
                </c:pt>
                <c:pt idx="18">
                  <c:v>148232.77813759999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5-4DAF-92D8-E27DE2611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'20201106'!$H$1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'20201106'!$E$9:$E$27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'20201106'!$H$9:$H$27</c:f>
              <c:numCache>
                <c:formatCode>#,##0_);[Red]\(#,##0\)</c:formatCode>
                <c:ptCount val="19"/>
                <c:pt idx="0">
                  <c:v>7648</c:v>
                </c:pt>
                <c:pt idx="1">
                  <c:v>10628</c:v>
                </c:pt>
                <c:pt idx="2">
                  <c:v>10535</c:v>
                </c:pt>
                <c:pt idx="3">
                  <c:v>7986</c:v>
                </c:pt>
                <c:pt idx="4">
                  <c:v>5930</c:v>
                </c:pt>
                <c:pt idx="5">
                  <c:v>7406</c:v>
                </c:pt>
                <c:pt idx="6">
                  <c:v>5149</c:v>
                </c:pt>
                <c:pt idx="7">
                  <c:v>4280</c:v>
                </c:pt>
                <c:pt idx="8">
                  <c:v>4628</c:v>
                </c:pt>
                <c:pt idx="9">
                  <c:v>6792</c:v>
                </c:pt>
                <c:pt idx="10">
                  <c:v>7904</c:v>
                </c:pt>
                <c:pt idx="11">
                  <c:v>6375</c:v>
                </c:pt>
                <c:pt idx="12">
                  <c:v>7683</c:v>
                </c:pt>
                <c:pt idx="13">
                  <c:v>10040</c:v>
                </c:pt>
                <c:pt idx="14">
                  <c:v>9672</c:v>
                </c:pt>
                <c:pt idx="15">
                  <c:v>9224.4880000000012</c:v>
                </c:pt>
                <c:pt idx="16">
                  <c:v>9593.4675200000001</c:v>
                </c:pt>
                <c:pt idx="17">
                  <c:v>9977.2062208000007</c:v>
                </c:pt>
                <c:pt idx="18">
                  <c:v>10376.294469632001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05-4DAF-92D8-E27DE261175E}"/>
            </c:ext>
          </c:extLst>
        </c:ser>
        <c:ser>
          <c:idx val="2"/>
          <c:order val="2"/>
          <c:tx>
            <c:strRef>
              <c:f>'20201106'!$J$1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'20201106'!$E$9:$E$27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'20201106'!$J$9:$J$27</c:f>
              <c:numCache>
                <c:formatCode>#,##0_);[Red]\(#,##0\)</c:formatCode>
                <c:ptCount val="19"/>
                <c:pt idx="0">
                  <c:v>4116</c:v>
                </c:pt>
                <c:pt idx="1">
                  <c:v>5876</c:v>
                </c:pt>
                <c:pt idx="2">
                  <c:v>5380</c:v>
                </c:pt>
                <c:pt idx="3">
                  <c:v>4566</c:v>
                </c:pt>
                <c:pt idx="4">
                  <c:v>3246</c:v>
                </c:pt>
                <c:pt idx="5">
                  <c:v>4191</c:v>
                </c:pt>
                <c:pt idx="6">
                  <c:v>2808</c:v>
                </c:pt>
                <c:pt idx="7">
                  <c:v>2544</c:v>
                </c:pt>
                <c:pt idx="8">
                  <c:v>3006</c:v>
                </c:pt>
                <c:pt idx="9">
                  <c:v>3897</c:v>
                </c:pt>
                <c:pt idx="10">
                  <c:v>4746</c:v>
                </c:pt>
                <c:pt idx="11">
                  <c:v>4452</c:v>
                </c:pt>
                <c:pt idx="12">
                  <c:v>5225</c:v>
                </c:pt>
                <c:pt idx="13">
                  <c:v>12258</c:v>
                </c:pt>
                <c:pt idx="14">
                  <c:v>6454</c:v>
                </c:pt>
                <c:pt idx="15">
                  <c:v>7774.9255999999996</c:v>
                </c:pt>
                <c:pt idx="16">
                  <c:v>8085.9226239999989</c:v>
                </c:pt>
                <c:pt idx="17">
                  <c:v>8409.3595289599998</c:v>
                </c:pt>
                <c:pt idx="18">
                  <c:v>8745.7339101183989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5-4DAF-92D8-E27DE2611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7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3232441689469E-2"/>
          <c:y val="5.2948255114320095E-2"/>
          <c:w val="0.83287634258483645"/>
          <c:h val="0.70691529984744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'20200807'!$J$1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992-45F5-A5C8-404884BF93F0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992-45F5-A5C8-404884BF93F0}"/>
              </c:ext>
            </c:extLst>
          </c:dPt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'20200807'!$J$9:$J$27</c:f>
              <c:numCache>
                <c:formatCode>#,##0_);[Red]\(#,##0\)</c:formatCode>
                <c:ptCount val="19"/>
                <c:pt idx="0">
                  <c:v>4116</c:v>
                </c:pt>
                <c:pt idx="1">
                  <c:v>5876</c:v>
                </c:pt>
                <c:pt idx="2">
                  <c:v>5380</c:v>
                </c:pt>
                <c:pt idx="3">
                  <c:v>4566</c:v>
                </c:pt>
                <c:pt idx="4">
                  <c:v>3246</c:v>
                </c:pt>
                <c:pt idx="5">
                  <c:v>4191</c:v>
                </c:pt>
                <c:pt idx="6">
                  <c:v>2808</c:v>
                </c:pt>
                <c:pt idx="7">
                  <c:v>2544</c:v>
                </c:pt>
                <c:pt idx="8">
                  <c:v>3006</c:v>
                </c:pt>
                <c:pt idx="9">
                  <c:v>3897</c:v>
                </c:pt>
                <c:pt idx="10">
                  <c:v>4746</c:v>
                </c:pt>
                <c:pt idx="11">
                  <c:v>4452</c:v>
                </c:pt>
                <c:pt idx="12">
                  <c:v>5225</c:v>
                </c:pt>
                <c:pt idx="13">
                  <c:v>12258</c:v>
                </c:pt>
                <c:pt idx="14">
                  <c:v>4556</c:v>
                </c:pt>
                <c:pt idx="15">
                  <c:v>5847.49</c:v>
                </c:pt>
                <c:pt idx="16">
                  <c:v>6198.3393999999998</c:v>
                </c:pt>
                <c:pt idx="17">
                  <c:v>6570.2397640000008</c:v>
                </c:pt>
                <c:pt idx="18">
                  <c:v>6964.4541498400013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92-45F5-A5C8-404884BF9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'20200807'!$L$1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'20200807'!$L$9:$L$27</c:f>
              <c:numCache>
                <c:formatCode>0.0</c:formatCode>
                <c:ptCount val="19"/>
                <c:pt idx="0">
                  <c:v>76</c:v>
                </c:pt>
                <c:pt idx="1">
                  <c:v>108.5</c:v>
                </c:pt>
                <c:pt idx="2">
                  <c:v>99.3</c:v>
                </c:pt>
                <c:pt idx="3">
                  <c:v>84.3</c:v>
                </c:pt>
                <c:pt idx="4">
                  <c:v>59.9</c:v>
                </c:pt>
                <c:pt idx="5">
                  <c:v>77.400000000000006</c:v>
                </c:pt>
                <c:pt idx="6">
                  <c:v>51.8</c:v>
                </c:pt>
                <c:pt idx="7">
                  <c:v>47</c:v>
                </c:pt>
                <c:pt idx="8">
                  <c:v>55.5</c:v>
                </c:pt>
                <c:pt idx="9">
                  <c:v>71.900000000000006</c:v>
                </c:pt>
                <c:pt idx="10">
                  <c:v>87.6</c:v>
                </c:pt>
                <c:pt idx="11">
                  <c:v>82.2</c:v>
                </c:pt>
                <c:pt idx="12">
                  <c:v>96.5</c:v>
                </c:pt>
                <c:pt idx="13">
                  <c:v>226.3</c:v>
                </c:pt>
                <c:pt idx="14" formatCode="#,##0_);[Red]\(#,##0\)">
                  <c:v>84</c:v>
                </c:pt>
                <c:pt idx="15">
                  <c:v>107.95292763909285</c:v>
                </c:pt>
                <c:pt idx="16">
                  <c:v>114.43010329743842</c:v>
                </c:pt>
                <c:pt idx="17">
                  <c:v>121.29590949528475</c:v>
                </c:pt>
                <c:pt idx="18">
                  <c:v>128.57366406500182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92-45F5-A5C8-404884BF93F0}"/>
            </c:ext>
          </c:extLst>
        </c:ser>
        <c:ser>
          <c:idx val="2"/>
          <c:order val="2"/>
          <c:tx>
            <c:strRef>
              <c:f>'20200807'!$P$1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'20200807'!$P$9:$P$27</c:f>
              <c:numCache>
                <c:formatCode>General</c:formatCode>
                <c:ptCount val="19"/>
                <c:pt idx="6" formatCode="#,##0_);[Red]\(#,##0\)">
                  <c:v>30</c:v>
                </c:pt>
                <c:pt idx="7" formatCode="#,##0_);[Red]\(#,##0\)">
                  <c:v>30</c:v>
                </c:pt>
                <c:pt idx="8" formatCode="#,##0_);[Red]\(#,##0\)">
                  <c:v>30</c:v>
                </c:pt>
                <c:pt idx="9" formatCode="#,##0_);[Red]\(#,##0\)">
                  <c:v>30</c:v>
                </c:pt>
                <c:pt idx="10" formatCode="#,##0_);[Red]\(#,##0\)">
                  <c:v>42</c:v>
                </c:pt>
                <c:pt idx="11" formatCode="#,##0_);[Red]\(#,##0\)">
                  <c:v>39</c:v>
                </c:pt>
                <c:pt idx="12" formatCode="#,##0_);[Red]\(#,##0\)">
                  <c:v>46</c:v>
                </c:pt>
                <c:pt idx="13" formatCode="#,##0_);[Red]\(#,##0\)">
                  <c:v>53</c:v>
                </c:pt>
                <c:pt idx="14" formatCode="#,##0_);[Red]\(#,##0\)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92-45F5-A5C8-404884BF9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25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9483702835017964"/>
          <c:h val="8.122800534409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'20200807'!$F$1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75E-46E2-B798-F2FE5522D3E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75E-46E2-B798-F2FE5522D3EE}"/>
              </c:ext>
            </c:extLst>
          </c:dPt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'20200807'!$F$9:$F$27</c:f>
              <c:numCache>
                <c:formatCode>#,##0_);[Red]\(#,##0\)</c:formatCode>
                <c:ptCount val="19"/>
                <c:pt idx="0">
                  <c:v>86826</c:v>
                </c:pt>
                <c:pt idx="1">
                  <c:v>98925</c:v>
                </c:pt>
                <c:pt idx="2">
                  <c:v>110923</c:v>
                </c:pt>
                <c:pt idx="3">
                  <c:v>87536</c:v>
                </c:pt>
                <c:pt idx="4">
                  <c:v>79269</c:v>
                </c:pt>
                <c:pt idx="5">
                  <c:v>97850</c:v>
                </c:pt>
                <c:pt idx="6">
                  <c:v>93845</c:v>
                </c:pt>
                <c:pt idx="7">
                  <c:v>76275</c:v>
                </c:pt>
                <c:pt idx="8">
                  <c:v>85241</c:v>
                </c:pt>
                <c:pt idx="9">
                  <c:v>89491</c:v>
                </c:pt>
                <c:pt idx="10">
                  <c:v>101923</c:v>
                </c:pt>
                <c:pt idx="11">
                  <c:v>89611</c:v>
                </c:pt>
                <c:pt idx="12">
                  <c:v>97331</c:v>
                </c:pt>
                <c:pt idx="13">
                  <c:v>140578</c:v>
                </c:pt>
                <c:pt idx="14">
                  <c:v>93500</c:v>
                </c:pt>
                <c:pt idx="15">
                  <c:v>99110</c:v>
                </c:pt>
                <c:pt idx="16">
                  <c:v>105056.6</c:v>
                </c:pt>
                <c:pt idx="17">
                  <c:v>111359.99600000001</c:v>
                </c:pt>
                <c:pt idx="18">
                  <c:v>118041.59576000003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5E-46E2-B798-F2FE5522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'20200807'!$H$1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'20200807'!$H$9:$H$27</c:f>
              <c:numCache>
                <c:formatCode>#,##0_);[Red]\(#,##0\)</c:formatCode>
                <c:ptCount val="19"/>
                <c:pt idx="0">
                  <c:v>7648</c:v>
                </c:pt>
                <c:pt idx="1">
                  <c:v>10628</c:v>
                </c:pt>
                <c:pt idx="2">
                  <c:v>10535</c:v>
                </c:pt>
                <c:pt idx="3">
                  <c:v>7986</c:v>
                </c:pt>
                <c:pt idx="4">
                  <c:v>5930</c:v>
                </c:pt>
                <c:pt idx="5">
                  <c:v>7406</c:v>
                </c:pt>
                <c:pt idx="6">
                  <c:v>5149</c:v>
                </c:pt>
                <c:pt idx="7">
                  <c:v>4280</c:v>
                </c:pt>
                <c:pt idx="8">
                  <c:v>4628</c:v>
                </c:pt>
                <c:pt idx="9">
                  <c:v>6792</c:v>
                </c:pt>
                <c:pt idx="10">
                  <c:v>7904</c:v>
                </c:pt>
                <c:pt idx="11">
                  <c:v>6375</c:v>
                </c:pt>
                <c:pt idx="12">
                  <c:v>7683</c:v>
                </c:pt>
                <c:pt idx="13">
                  <c:v>10040</c:v>
                </c:pt>
                <c:pt idx="14">
                  <c:v>6776</c:v>
                </c:pt>
                <c:pt idx="15">
                  <c:v>6937.7000000000007</c:v>
                </c:pt>
                <c:pt idx="16">
                  <c:v>7353.9620000000014</c:v>
                </c:pt>
                <c:pt idx="17">
                  <c:v>7795.1997200000014</c:v>
                </c:pt>
                <c:pt idx="18">
                  <c:v>8262.9117032000031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5E-46E2-B798-F2FE5522D3EE}"/>
            </c:ext>
          </c:extLst>
        </c:ser>
        <c:ser>
          <c:idx val="2"/>
          <c:order val="2"/>
          <c:tx>
            <c:strRef>
              <c:f>'20200807'!$J$1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'20200807'!$E$9:$E$27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'20200807'!$J$9:$J$27</c:f>
              <c:numCache>
                <c:formatCode>#,##0_);[Red]\(#,##0\)</c:formatCode>
                <c:ptCount val="19"/>
                <c:pt idx="0">
                  <c:v>4116</c:v>
                </c:pt>
                <c:pt idx="1">
                  <c:v>5876</c:v>
                </c:pt>
                <c:pt idx="2">
                  <c:v>5380</c:v>
                </c:pt>
                <c:pt idx="3">
                  <c:v>4566</c:v>
                </c:pt>
                <c:pt idx="4">
                  <c:v>3246</c:v>
                </c:pt>
                <c:pt idx="5">
                  <c:v>4191</c:v>
                </c:pt>
                <c:pt idx="6">
                  <c:v>2808</c:v>
                </c:pt>
                <c:pt idx="7">
                  <c:v>2544</c:v>
                </c:pt>
                <c:pt idx="8">
                  <c:v>3006</c:v>
                </c:pt>
                <c:pt idx="9">
                  <c:v>3897</c:v>
                </c:pt>
                <c:pt idx="10">
                  <c:v>4746</c:v>
                </c:pt>
                <c:pt idx="11">
                  <c:v>4452</c:v>
                </c:pt>
                <c:pt idx="12">
                  <c:v>5225</c:v>
                </c:pt>
                <c:pt idx="13">
                  <c:v>12258</c:v>
                </c:pt>
                <c:pt idx="14">
                  <c:v>4556</c:v>
                </c:pt>
                <c:pt idx="15">
                  <c:v>5847.49</c:v>
                </c:pt>
                <c:pt idx="16">
                  <c:v>6198.3393999999998</c:v>
                </c:pt>
                <c:pt idx="17">
                  <c:v>6570.2397640000008</c:v>
                </c:pt>
                <c:pt idx="18">
                  <c:v>6964.4541498400013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5E-46E2-B798-F2FE5522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7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7.4011183384685597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3232441689469E-2"/>
          <c:y val="5.2948255114320095E-2"/>
          <c:w val="0.83287634258483645"/>
          <c:h val="0.70691529984744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'20200527'!$J$1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CB5-4ECD-B201-25F52CC68DB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CB5-4ECD-B201-25F52CC68DBE}"/>
              </c:ext>
            </c:extLst>
          </c:dPt>
          <c:cat>
            <c:numRef>
              <c:f>'20200527'!$E$9:$E$27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'20200527'!$J$9:$J$27</c:f>
              <c:numCache>
                <c:formatCode>#,##0_);[Red]\(#,##0\)</c:formatCode>
                <c:ptCount val="19"/>
                <c:pt idx="0">
                  <c:v>4116</c:v>
                </c:pt>
                <c:pt idx="1">
                  <c:v>5876</c:v>
                </c:pt>
                <c:pt idx="2">
                  <c:v>5380</c:v>
                </c:pt>
                <c:pt idx="3">
                  <c:v>4566</c:v>
                </c:pt>
                <c:pt idx="4">
                  <c:v>3246</c:v>
                </c:pt>
                <c:pt idx="5">
                  <c:v>4191</c:v>
                </c:pt>
                <c:pt idx="6">
                  <c:v>2808</c:v>
                </c:pt>
                <c:pt idx="7">
                  <c:v>2544</c:v>
                </c:pt>
                <c:pt idx="8">
                  <c:v>3006</c:v>
                </c:pt>
                <c:pt idx="9">
                  <c:v>3897</c:v>
                </c:pt>
                <c:pt idx="10">
                  <c:v>4746</c:v>
                </c:pt>
                <c:pt idx="11">
                  <c:v>4452</c:v>
                </c:pt>
                <c:pt idx="12">
                  <c:v>5225</c:v>
                </c:pt>
                <c:pt idx="13">
                  <c:v>12258</c:v>
                </c:pt>
                <c:pt idx="14">
                  <c:v>6248.650200000001</c:v>
                </c:pt>
                <c:pt idx="15">
                  <c:v>6686.055714000001</c:v>
                </c:pt>
                <c:pt idx="16">
                  <c:v>7154.0796139800013</c:v>
                </c:pt>
                <c:pt idx="17">
                  <c:v>7654.865186958602</c:v>
                </c:pt>
                <c:pt idx="18">
                  <c:v>8190.7057500457049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B5-4ECD-B201-25F52CC68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'20200527'!$L$1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'20200527'!$E$9:$E$27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'20200527'!$L$9:$L$27</c:f>
              <c:numCache>
                <c:formatCode>0.0</c:formatCode>
                <c:ptCount val="19"/>
                <c:pt idx="0">
                  <c:v>76</c:v>
                </c:pt>
                <c:pt idx="1">
                  <c:v>108.5</c:v>
                </c:pt>
                <c:pt idx="2">
                  <c:v>99.3</c:v>
                </c:pt>
                <c:pt idx="3">
                  <c:v>84.3</c:v>
                </c:pt>
                <c:pt idx="4">
                  <c:v>59.9</c:v>
                </c:pt>
                <c:pt idx="5">
                  <c:v>77.400000000000006</c:v>
                </c:pt>
                <c:pt idx="6">
                  <c:v>51.8</c:v>
                </c:pt>
                <c:pt idx="7">
                  <c:v>47</c:v>
                </c:pt>
                <c:pt idx="8">
                  <c:v>55.5</c:v>
                </c:pt>
                <c:pt idx="9">
                  <c:v>71.900000000000006</c:v>
                </c:pt>
                <c:pt idx="10">
                  <c:v>87.6</c:v>
                </c:pt>
                <c:pt idx="11">
                  <c:v>82.2</c:v>
                </c:pt>
                <c:pt idx="12">
                  <c:v>96.5</c:v>
                </c:pt>
                <c:pt idx="13">
                  <c:v>226.3</c:v>
                </c:pt>
                <c:pt idx="14">
                  <c:v>115.35891175232504</c:v>
                </c:pt>
                <c:pt idx="15">
                  <c:v>123.43403557498779</c:v>
                </c:pt>
                <c:pt idx="16">
                  <c:v>132.07441806523696</c:v>
                </c:pt>
                <c:pt idx="17">
                  <c:v>141.31962732980355</c:v>
                </c:pt>
                <c:pt idx="18">
                  <c:v>151.21200124288981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B5-4ECD-B201-25F52CC68DBE}"/>
            </c:ext>
          </c:extLst>
        </c:ser>
        <c:ser>
          <c:idx val="2"/>
          <c:order val="2"/>
          <c:tx>
            <c:strRef>
              <c:f>'20200527'!$P$1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'20200527'!$E$9:$E$27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'20200527'!$P$9:$P$27</c:f>
              <c:numCache>
                <c:formatCode>General</c:formatCode>
                <c:ptCount val="19"/>
                <c:pt idx="6" formatCode="#,##0_);[Red]\(#,##0\)">
                  <c:v>30</c:v>
                </c:pt>
                <c:pt idx="7" formatCode="#,##0_);[Red]\(#,##0\)">
                  <c:v>30</c:v>
                </c:pt>
                <c:pt idx="8" formatCode="#,##0_);[Red]\(#,##0\)">
                  <c:v>30</c:v>
                </c:pt>
                <c:pt idx="9" formatCode="#,##0_);[Red]\(#,##0\)">
                  <c:v>30</c:v>
                </c:pt>
                <c:pt idx="10" formatCode="#,##0_);[Red]\(#,##0\)">
                  <c:v>42</c:v>
                </c:pt>
                <c:pt idx="11" formatCode="#,##0_);[Red]\(#,##0\)">
                  <c:v>39</c:v>
                </c:pt>
                <c:pt idx="12" formatCode="#,##0_);[Red]\(#,##0\)">
                  <c:v>46</c:v>
                </c:pt>
                <c:pt idx="13" formatCode="#,##0_);[Red]\(#,##0\)">
                  <c:v>53</c:v>
                </c:pt>
                <c:pt idx="14" formatCode="#,##0_);[Red]\(#,##0\)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CB5-4ECD-B201-25F52CC68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25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9483702835017964"/>
          <c:h val="8.122800534409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28576</xdr:colOff>
      <xdr:row>16</xdr:row>
      <xdr:rowOff>57150</xdr:rowOff>
    </xdr:from>
    <xdr:to>
      <xdr:col>27</xdr:col>
      <xdr:colOff>600076</xdr:colOff>
      <xdr:row>33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8EBF64-CBC3-4093-A874-4519A39ED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28575</xdr:colOff>
      <xdr:row>1</xdr:row>
      <xdr:rowOff>57150</xdr:rowOff>
    </xdr:from>
    <xdr:to>
      <xdr:col>27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8B5981-8E1B-477E-8346-2831193FA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0.43137</cdr:x>
      <cdr:y>0.19732</cdr:y>
    </cdr:from>
    <cdr:to>
      <cdr:x>0.90374</cdr:x>
      <cdr:y>0.39465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2305050" y="561975"/>
          <a:ext cx="2524125" cy="5619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0.65419</cdr:x>
      <cdr:y>0.14716</cdr:y>
    </cdr:from>
    <cdr:to>
      <cdr:x>0.90018</cdr:x>
      <cdr:y>0.2107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3495675" y="419100"/>
          <a:ext cx="1314450" cy="1809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19051</xdr:colOff>
      <xdr:row>15</xdr:row>
      <xdr:rowOff>133350</xdr:rowOff>
    </xdr:from>
    <xdr:to>
      <xdr:col>27</xdr:col>
      <xdr:colOff>590551</xdr:colOff>
      <xdr:row>32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ED84DEA-8C06-4897-BA77-21A77E224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28575</xdr:colOff>
      <xdr:row>1</xdr:row>
      <xdr:rowOff>57150</xdr:rowOff>
    </xdr:from>
    <xdr:to>
      <xdr:col>27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91BF3E7-F679-4563-A4DB-A0D3C6F45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0.65419</cdr:x>
      <cdr:y>0.14716</cdr:y>
    </cdr:from>
    <cdr:to>
      <cdr:x>0.90018</cdr:x>
      <cdr:y>0.2107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3495675" y="419100"/>
          <a:ext cx="1314450" cy="1809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19051</xdr:colOff>
      <xdr:row>15</xdr:row>
      <xdr:rowOff>133350</xdr:rowOff>
    </xdr:from>
    <xdr:to>
      <xdr:col>27</xdr:col>
      <xdr:colOff>590551</xdr:colOff>
      <xdr:row>31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9F57524-CA2B-4D2B-83F3-4FF1E4C563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28575</xdr:colOff>
      <xdr:row>1</xdr:row>
      <xdr:rowOff>57150</xdr:rowOff>
    </xdr:from>
    <xdr:to>
      <xdr:col>27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7A2174B-F9BC-4C04-9AF3-269818B1E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0.46881</cdr:x>
      <cdr:y>0.17391</cdr:y>
    </cdr:from>
    <cdr:to>
      <cdr:x>0.90909</cdr:x>
      <cdr:y>0.29766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2505099" y="495297"/>
          <a:ext cx="2352647" cy="3524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19051</xdr:colOff>
      <xdr:row>15</xdr:row>
      <xdr:rowOff>133350</xdr:rowOff>
    </xdr:from>
    <xdr:to>
      <xdr:col>27</xdr:col>
      <xdr:colOff>590551</xdr:colOff>
      <xdr:row>31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F4E823A-9ABC-4E4E-A4CB-F808AF987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28575</xdr:colOff>
      <xdr:row>1</xdr:row>
      <xdr:rowOff>57150</xdr:rowOff>
    </xdr:from>
    <xdr:to>
      <xdr:col>27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A39CB7-C804-4CCC-8B38-484620454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0.46168</cdr:x>
      <cdr:y>0.28428</cdr:y>
    </cdr:from>
    <cdr:to>
      <cdr:x>0.90196</cdr:x>
      <cdr:y>0.40803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2466975" y="809626"/>
          <a:ext cx="2352675" cy="3524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19051</xdr:colOff>
      <xdr:row>15</xdr:row>
      <xdr:rowOff>133350</xdr:rowOff>
    </xdr:from>
    <xdr:to>
      <xdr:col>27</xdr:col>
      <xdr:colOff>590551</xdr:colOff>
      <xdr:row>31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A7C3FB-4866-49BD-8433-9250C0DA30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28575</xdr:colOff>
      <xdr:row>1</xdr:row>
      <xdr:rowOff>57150</xdr:rowOff>
    </xdr:from>
    <xdr:to>
      <xdr:col>27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A98A5B9-0965-43C9-9358-4C5B81B1F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EDC9-5FBC-4180-80CC-489877B79D17}">
  <dimension ref="A1:T45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A11" sqref="A11"/>
    </sheetView>
  </sheetViews>
  <sheetFormatPr defaultRowHeight="12"/>
  <cols>
    <col min="1" max="1" width="9.375" style="1" customWidth="1"/>
    <col min="2" max="2" width="5.375" style="16" customWidth="1"/>
    <col min="3" max="3" width="7.875" style="16" customWidth="1"/>
    <col min="4" max="4" width="6.375" style="16" customWidth="1"/>
    <col min="5" max="5" width="9" style="16" bestFit="1" customWidth="1"/>
    <col min="6" max="6" width="6.875" style="16" customWidth="1"/>
    <col min="7" max="7" width="6.875" style="35" customWidth="1"/>
    <col min="8" max="8" width="6" style="16" customWidth="1"/>
    <col min="9" max="9" width="6.625" style="43" customWidth="1"/>
    <col min="10" max="10" width="5.875" style="16" customWidth="1"/>
    <col min="11" max="11" width="6.5" style="16" customWidth="1"/>
    <col min="12" max="12" width="5.75" style="16" customWidth="1"/>
    <col min="13" max="13" width="6" style="16" customWidth="1"/>
    <col min="14" max="14" width="4.75" style="16" bestFit="1" customWidth="1"/>
    <col min="15" max="15" width="4.5" style="16" customWidth="1"/>
    <col min="16" max="16" width="4" style="16" customWidth="1"/>
    <col min="17" max="17" width="4.875" style="16" customWidth="1"/>
    <col min="18" max="18" width="6" style="45" customWidth="1"/>
    <col min="19" max="19" width="6.25" style="45" customWidth="1"/>
    <col min="20" max="20" width="3.5" style="16" customWidth="1"/>
    <col min="21" max="28" width="9" style="16"/>
    <col min="29" max="29" width="5.125" style="16" customWidth="1"/>
    <col min="30" max="16384" width="9" style="16"/>
  </cols>
  <sheetData>
    <row r="1" spans="1:20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4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1" t="s">
        <v>63</v>
      </c>
      <c r="S1" s="71" t="s">
        <v>64</v>
      </c>
    </row>
    <row r="2" spans="1:20" ht="41.25" customHeight="1" thickBot="1">
      <c r="A2" s="61" t="s">
        <v>40</v>
      </c>
      <c r="B2" s="42">
        <v>1197</v>
      </c>
      <c r="C2" s="9"/>
      <c r="D2" s="9"/>
      <c r="E2" s="36">
        <f>+E22</f>
        <v>43891</v>
      </c>
      <c r="F2" s="49">
        <f>+F22</f>
        <v>140578</v>
      </c>
      <c r="G2" s="50"/>
      <c r="H2" s="9">
        <f>+H22</f>
        <v>10040</v>
      </c>
      <c r="I2" s="51">
        <f>+H2/F2</f>
        <v>7.1419425514660906E-2</v>
      </c>
      <c r="J2" s="49">
        <f>+J22</f>
        <v>12258</v>
      </c>
      <c r="K2" s="51">
        <f>+J2/F2</f>
        <v>8.7197143222979417E-2</v>
      </c>
      <c r="L2" s="9">
        <f>+L22</f>
        <v>226.3</v>
      </c>
      <c r="M2" s="9">
        <f>+M22</f>
        <v>1233.5</v>
      </c>
      <c r="N2" s="17">
        <f t="shared" ref="N2" si="0">+B2/L2</f>
        <v>5.2894387980556781</v>
      </c>
      <c r="O2" s="18">
        <f>+B2/M2</f>
        <v>0.97040940413457644</v>
      </c>
      <c r="P2" s="52">
        <f>+P22</f>
        <v>53</v>
      </c>
      <c r="Q2" s="53">
        <f t="shared" ref="Q2" si="1">+P2/B2</f>
        <v>4.4277360066833749E-2</v>
      </c>
      <c r="R2" s="9">
        <f>+R22</f>
        <v>99349</v>
      </c>
      <c r="S2" s="9">
        <f>+S22</f>
        <v>66815</v>
      </c>
    </row>
    <row r="3" spans="1:20" ht="15.75" customHeight="1">
      <c r="A3" s="67">
        <v>44343</v>
      </c>
      <c r="B3" s="78" t="s">
        <v>28</v>
      </c>
      <c r="C3" s="79"/>
      <c r="D3" s="79"/>
      <c r="E3" s="54">
        <f>+G28</f>
        <v>0.02</v>
      </c>
      <c r="F3" s="45"/>
      <c r="G3" s="80"/>
      <c r="H3" s="81"/>
      <c r="I3" s="81"/>
      <c r="J3" s="81"/>
      <c r="K3" s="81"/>
      <c r="L3" s="81"/>
      <c r="M3" s="81"/>
      <c r="N3" s="81"/>
      <c r="O3" s="81"/>
      <c r="P3" s="81"/>
      <c r="Q3" s="81"/>
      <c r="R3" s="62"/>
      <c r="S3" s="62"/>
      <c r="T3" s="45"/>
    </row>
    <row r="4" spans="1:20" s="45" customFormat="1" ht="15.75" customHeight="1">
      <c r="A4" s="1"/>
      <c r="B4" s="82" t="s">
        <v>29</v>
      </c>
      <c r="C4" s="83"/>
      <c r="D4" s="83"/>
      <c r="E4" s="55">
        <f>+K28</f>
        <v>0.06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62"/>
      <c r="S4" s="62"/>
    </row>
    <row r="5" spans="1:20" s="45" customFormat="1" ht="15.75" customHeight="1">
      <c r="A5" s="1"/>
      <c r="B5" s="82" t="s">
        <v>30</v>
      </c>
      <c r="C5" s="83"/>
      <c r="D5" s="83"/>
      <c r="E5" s="56">
        <f>+N28</f>
        <v>11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62"/>
      <c r="S5" s="62"/>
    </row>
    <row r="6" spans="1:20" s="45" customFormat="1" ht="15.75" customHeight="1">
      <c r="A6" s="63"/>
      <c r="B6" s="82" t="s">
        <v>31</v>
      </c>
      <c r="C6" s="83"/>
      <c r="D6" s="83"/>
      <c r="E6" s="56">
        <f>+B28</f>
        <v>1794.7168704594565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62"/>
      <c r="S6" s="62"/>
    </row>
    <row r="7" spans="1:20" s="45" customFormat="1" ht="15.75" customHeight="1" thickBot="1">
      <c r="A7" s="1"/>
      <c r="B7" s="84" t="s">
        <v>32</v>
      </c>
      <c r="C7" s="85"/>
      <c r="D7" s="85"/>
      <c r="E7" s="57">
        <f>+D28</f>
        <v>0.49934575644064866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62"/>
      <c r="S7" s="62"/>
    </row>
    <row r="8" spans="1:20">
      <c r="A8" s="34" t="s">
        <v>15</v>
      </c>
      <c r="C8" s="1" t="s">
        <v>27</v>
      </c>
      <c r="G8" s="14">
        <f>AVERAGE(G9:G21)</f>
        <v>1.9440014245504556E-2</v>
      </c>
      <c r="I8" s="14">
        <f>AVERAGE(I9:I21)</f>
        <v>7.7001310096937045E-2</v>
      </c>
      <c r="K8" s="14">
        <f>AVERAGE(K9:K21)</f>
        <v>4.4866282406817233E-2</v>
      </c>
      <c r="N8" s="13">
        <f>AVERAGE(N9:N21)</f>
        <v>13.240293681924648</v>
      </c>
      <c r="O8" s="13">
        <f>AVERAGE(O9:O21)</f>
        <v>2.1692640644196191</v>
      </c>
    </row>
    <row r="9" spans="1:20">
      <c r="A9" s="1">
        <v>6379</v>
      </c>
      <c r="B9" s="42">
        <v>1526</v>
      </c>
      <c r="C9" s="47">
        <f t="shared" ref="C9:C20" si="2">+J9/L9*1000000</f>
        <v>54157894.736842103</v>
      </c>
      <c r="E9" s="36">
        <f>+コピー!B2</f>
        <v>39142</v>
      </c>
      <c r="F9" s="32">
        <f>+コピー!C2</f>
        <v>86826</v>
      </c>
      <c r="H9" s="32">
        <f>+コピー!E2</f>
        <v>7648</v>
      </c>
      <c r="I9" s="7">
        <f>+H9/F9</f>
        <v>8.8084214405823147E-2</v>
      </c>
      <c r="J9" s="32">
        <f>+コピー!I2</f>
        <v>4116</v>
      </c>
      <c r="K9" s="7">
        <f>+J9/F9</f>
        <v>4.7405155137861928E-2</v>
      </c>
      <c r="L9" s="33">
        <f>VALUE(SUBSTITUTE(コピー!K2,"円","　"))</f>
        <v>76</v>
      </c>
      <c r="M9" s="33">
        <f>VALUE(SUBSTITUTE(コピー!L2,"円","　"))</f>
        <v>232.8</v>
      </c>
      <c r="N9" s="10">
        <f t="shared" ref="N9:N21" si="3">+B9/L9</f>
        <v>20.078947368421051</v>
      </c>
      <c r="O9" s="10">
        <f>+B9/M9</f>
        <v>6.5549828178694156</v>
      </c>
    </row>
    <row r="10" spans="1:20">
      <c r="B10" s="42">
        <v>1782</v>
      </c>
      <c r="C10" s="47">
        <f t="shared" si="2"/>
        <v>54156682.027649775</v>
      </c>
      <c r="E10" s="36">
        <f>+コピー!B3</f>
        <v>39508</v>
      </c>
      <c r="F10" s="32">
        <f>+コピー!C3</f>
        <v>98925</v>
      </c>
      <c r="G10" s="7">
        <f>+(F10-F9)/F9</f>
        <v>0.13934766083891922</v>
      </c>
      <c r="H10" s="32">
        <f>+コピー!E3</f>
        <v>10628</v>
      </c>
      <c r="I10" s="7">
        <f t="shared" ref="I10:I23" si="4">+H10/F10</f>
        <v>0.10743492544857215</v>
      </c>
      <c r="J10" s="32">
        <f>+コピー!I3</f>
        <v>5876</v>
      </c>
      <c r="K10" s="7">
        <f t="shared" ref="K10:K21" si="5">+J10/F10</f>
        <v>5.939853424311347E-2</v>
      </c>
      <c r="L10" s="33">
        <f>VALUE(SUBSTITUTE(コピー!K3,"円","　"))</f>
        <v>108.5</v>
      </c>
      <c r="M10" s="33">
        <f>VALUE(SUBSTITUTE(コピー!L3,"円","　"))</f>
        <v>308.89999999999998</v>
      </c>
      <c r="N10" s="10">
        <f t="shared" si="3"/>
        <v>16.423963133640552</v>
      </c>
      <c r="O10" s="10">
        <f t="shared" ref="O10:O21" si="6">+B10/M10</f>
        <v>5.7688572353512466</v>
      </c>
    </row>
    <row r="11" spans="1:20">
      <c r="B11" s="42">
        <v>894</v>
      </c>
      <c r="C11" s="47">
        <f t="shared" si="2"/>
        <v>54179254.783484399</v>
      </c>
      <c r="E11" s="36">
        <f>+コピー!B4</f>
        <v>39873</v>
      </c>
      <c r="F11" s="32">
        <f>+コピー!C4</f>
        <v>110923</v>
      </c>
      <c r="G11" s="7">
        <f t="shared" ref="G11:G23" si="7">+(F11-F10)/F10</f>
        <v>0.12128380085923679</v>
      </c>
      <c r="H11" s="32">
        <f>+コピー!E4</f>
        <v>10535</v>
      </c>
      <c r="I11" s="7">
        <f t="shared" si="4"/>
        <v>9.4975794019274626E-2</v>
      </c>
      <c r="J11" s="32">
        <f>+コピー!I4</f>
        <v>5380</v>
      </c>
      <c r="K11" s="7">
        <f t="shared" si="5"/>
        <v>4.8502114079135975E-2</v>
      </c>
      <c r="L11" s="33">
        <f>VALUE(SUBSTITUTE(コピー!K4,"円","　"))</f>
        <v>99.3</v>
      </c>
      <c r="M11" s="33">
        <f>VALUE(SUBSTITUTE(コピー!L4,"円","　"))</f>
        <v>392.6</v>
      </c>
      <c r="N11" s="10">
        <f t="shared" si="3"/>
        <v>9.0030211480362539</v>
      </c>
      <c r="O11" s="10">
        <f t="shared" si="6"/>
        <v>2.2771268466632706</v>
      </c>
    </row>
    <row r="12" spans="1:20">
      <c r="B12" s="42">
        <v>802</v>
      </c>
      <c r="C12" s="47">
        <f t="shared" si="2"/>
        <v>54163701.067615665</v>
      </c>
      <c r="E12" s="36">
        <f>+コピー!B5</f>
        <v>40238</v>
      </c>
      <c r="F12" s="32">
        <f>+コピー!C5</f>
        <v>87536</v>
      </c>
      <c r="G12" s="7">
        <f t="shared" si="7"/>
        <v>-0.21083995203880168</v>
      </c>
      <c r="H12" s="32">
        <f>+コピー!E5</f>
        <v>7986</v>
      </c>
      <c r="I12" s="7">
        <f t="shared" si="4"/>
        <v>9.1231036373606286E-2</v>
      </c>
      <c r="J12" s="32">
        <f>+コピー!I5</f>
        <v>4566</v>
      </c>
      <c r="K12" s="7">
        <f t="shared" si="5"/>
        <v>5.216139645403034E-2</v>
      </c>
      <c r="L12" s="33">
        <f>VALUE(SUBSTITUTE(コピー!K5,"円","　"))</f>
        <v>84.3</v>
      </c>
      <c r="M12" s="33">
        <f>VALUE(SUBSTITUTE(コピー!L5,"円","　"))</f>
        <v>460.6</v>
      </c>
      <c r="N12" s="10">
        <f t="shared" si="3"/>
        <v>9.5136417556346391</v>
      </c>
      <c r="O12" s="10">
        <f t="shared" si="6"/>
        <v>1.7412071211463307</v>
      </c>
    </row>
    <row r="13" spans="1:20">
      <c r="B13" s="42">
        <v>845</v>
      </c>
      <c r="C13" s="47">
        <f t="shared" si="2"/>
        <v>54190317.195325539</v>
      </c>
      <c r="E13" s="36">
        <f>+コピー!B6</f>
        <v>40603</v>
      </c>
      <c r="F13" s="32">
        <f>+コピー!C6</f>
        <v>79269</v>
      </c>
      <c r="G13" s="7">
        <f t="shared" si="7"/>
        <v>-9.4441144214951561E-2</v>
      </c>
      <c r="H13" s="32">
        <f>+コピー!E6</f>
        <v>5930</v>
      </c>
      <c r="I13" s="7">
        <f t="shared" si="4"/>
        <v>7.4808563246666418E-2</v>
      </c>
      <c r="J13" s="32">
        <f>+コピー!I6</f>
        <v>3246</v>
      </c>
      <c r="K13" s="7">
        <f t="shared" si="5"/>
        <v>4.0949173068917231E-2</v>
      </c>
      <c r="L13" s="33">
        <f>VALUE(SUBSTITUTE(コピー!K6,"円","　"))</f>
        <v>59.9</v>
      </c>
      <c r="M13" s="33">
        <f>VALUE(SUBSTITUTE(コピー!L6,"円","　"))</f>
        <v>502</v>
      </c>
      <c r="N13" s="10">
        <f t="shared" si="3"/>
        <v>14.106844741235392</v>
      </c>
      <c r="O13" s="10">
        <f t="shared" si="6"/>
        <v>1.6832669322709164</v>
      </c>
      <c r="R13" s="4">
        <v>57983</v>
      </c>
      <c r="S13" s="4">
        <v>27200</v>
      </c>
      <c r="T13" s="59">
        <f>+S13/R13</f>
        <v>0.46910301295207218</v>
      </c>
    </row>
    <row r="14" spans="1:20">
      <c r="B14" s="42">
        <v>595</v>
      </c>
      <c r="C14" s="47">
        <f t="shared" si="2"/>
        <v>54147286.821705423</v>
      </c>
      <c r="E14" s="36">
        <f>+コピー!B7</f>
        <v>40969</v>
      </c>
      <c r="F14" s="32">
        <f>+コピー!C7</f>
        <v>97850</v>
      </c>
      <c r="G14" s="7">
        <f t="shared" si="7"/>
        <v>0.23440436993023755</v>
      </c>
      <c r="H14" s="32">
        <f>+コピー!E7</f>
        <v>7406</v>
      </c>
      <c r="I14" s="7">
        <f t="shared" si="4"/>
        <v>7.5687276443536025E-2</v>
      </c>
      <c r="J14" s="32">
        <f>+コピー!I7</f>
        <v>4191</v>
      </c>
      <c r="K14" s="7">
        <f t="shared" si="5"/>
        <v>4.2830863566683697E-2</v>
      </c>
      <c r="L14" s="33">
        <f>VALUE(SUBSTITUTE(コピー!K7,"円","　"))</f>
        <v>77.400000000000006</v>
      </c>
      <c r="M14" s="33">
        <f>VALUE(SUBSTITUTE(コピー!L7,"円","　"))</f>
        <v>554.70000000000005</v>
      </c>
      <c r="N14" s="10">
        <f t="shared" si="3"/>
        <v>7.6873385012919888</v>
      </c>
      <c r="O14" s="10">
        <f t="shared" si="6"/>
        <v>1.0726518839012078</v>
      </c>
      <c r="P14" s="45"/>
      <c r="Q14" s="45"/>
      <c r="R14" s="4">
        <v>74743</v>
      </c>
      <c r="S14" s="4">
        <v>30058</v>
      </c>
      <c r="T14" s="59">
        <f t="shared" ref="T14:T22" si="8">+S14/R14</f>
        <v>0.40215137203483936</v>
      </c>
    </row>
    <row r="15" spans="1:20">
      <c r="B15" s="42">
        <v>736</v>
      </c>
      <c r="C15" s="47">
        <f t="shared" si="2"/>
        <v>54208494.208494209</v>
      </c>
      <c r="E15" s="36">
        <f>+コピー!B8</f>
        <v>41334</v>
      </c>
      <c r="F15" s="32">
        <f>+コピー!C8</f>
        <v>93845</v>
      </c>
      <c r="G15" s="7">
        <f t="shared" si="7"/>
        <v>-4.0929994890137968E-2</v>
      </c>
      <c r="H15" s="32">
        <f>+コピー!E8</f>
        <v>5149</v>
      </c>
      <c r="I15" s="7">
        <f t="shared" si="4"/>
        <v>5.4867068037721775E-2</v>
      </c>
      <c r="J15" s="32">
        <f>+コピー!I8</f>
        <v>2808</v>
      </c>
      <c r="K15" s="7">
        <f t="shared" si="5"/>
        <v>2.9921679364910223E-2</v>
      </c>
      <c r="L15" s="33">
        <f>VALUE(SUBSTITUTE(コピー!K8,"円","　"))</f>
        <v>51.8</v>
      </c>
      <c r="M15" s="33">
        <f>VALUE(SUBSTITUTE(コピー!L8,"円","　"))</f>
        <v>588</v>
      </c>
      <c r="N15" s="10">
        <f t="shared" si="3"/>
        <v>14.208494208494209</v>
      </c>
      <c r="O15" s="10">
        <f t="shared" si="6"/>
        <v>1.2517006802721089</v>
      </c>
      <c r="P15" s="32">
        <f>VALUE(SUBSTITUTE(コピー!O8,"円","　"))</f>
        <v>30</v>
      </c>
      <c r="Q15" s="7">
        <f t="shared" ref="Q15:Q23" si="9">+P15/B15</f>
        <v>4.0760869565217392E-2</v>
      </c>
      <c r="R15" s="4">
        <v>62111</v>
      </c>
      <c r="S15" s="4">
        <v>31853</v>
      </c>
      <c r="T15" s="59">
        <f t="shared" si="8"/>
        <v>0.51283991563491171</v>
      </c>
    </row>
    <row r="16" spans="1:20">
      <c r="B16" s="42">
        <v>788</v>
      </c>
      <c r="C16" s="47">
        <f t="shared" si="2"/>
        <v>54127659.574468084</v>
      </c>
      <c r="E16" s="36">
        <f>+コピー!B9</f>
        <v>41699</v>
      </c>
      <c r="F16" s="32">
        <f>+コピー!C9</f>
        <v>76275</v>
      </c>
      <c r="G16" s="7">
        <f t="shared" si="7"/>
        <v>-0.18722361340508284</v>
      </c>
      <c r="H16" s="32">
        <f>+コピー!E9</f>
        <v>4280</v>
      </c>
      <c r="I16" s="7">
        <f t="shared" si="4"/>
        <v>5.6112749918059653E-2</v>
      </c>
      <c r="J16" s="32">
        <f>+コピー!I9</f>
        <v>2544</v>
      </c>
      <c r="K16" s="7">
        <f t="shared" si="5"/>
        <v>3.3352999016715831E-2</v>
      </c>
      <c r="L16" s="33">
        <f>VALUE(SUBSTITUTE(コピー!K9,"円","　"))</f>
        <v>47</v>
      </c>
      <c r="M16" s="33">
        <f>VALUE(SUBSTITUTE(コピー!L9,"円","　"))</f>
        <v>598.79999999999995</v>
      </c>
      <c r="N16" s="10">
        <f t="shared" si="3"/>
        <v>16.76595744680851</v>
      </c>
      <c r="O16" s="10">
        <f t="shared" si="6"/>
        <v>1.3159652638610555</v>
      </c>
      <c r="P16" s="32">
        <f>VALUE(SUBSTITUTE(コピー!O9,"円","　"))</f>
        <v>30</v>
      </c>
      <c r="Q16" s="7">
        <f t="shared" si="9"/>
        <v>3.8071065989847719E-2</v>
      </c>
      <c r="R16" s="4">
        <v>60489</v>
      </c>
      <c r="S16" s="4">
        <v>32434</v>
      </c>
      <c r="T16" s="59">
        <f t="shared" si="8"/>
        <v>0.53619666385623832</v>
      </c>
    </row>
    <row r="17" spans="1:20">
      <c r="B17" s="42">
        <v>1041</v>
      </c>
      <c r="C17" s="47">
        <f t="shared" si="2"/>
        <v>54162162.162162162</v>
      </c>
      <c r="E17" s="36">
        <f>+コピー!B10</f>
        <v>42064</v>
      </c>
      <c r="F17" s="32">
        <f>+コピー!C10</f>
        <v>85241</v>
      </c>
      <c r="G17" s="7">
        <f t="shared" si="7"/>
        <v>0.11754834480498197</v>
      </c>
      <c r="H17" s="32">
        <f>+コピー!E10</f>
        <v>4628</v>
      </c>
      <c r="I17" s="7">
        <f t="shared" si="4"/>
        <v>5.4293121854506632E-2</v>
      </c>
      <c r="J17" s="32">
        <f>+コピー!I10</f>
        <v>3006</v>
      </c>
      <c r="K17" s="7">
        <f t="shared" si="5"/>
        <v>3.5264720029093984E-2</v>
      </c>
      <c r="L17" s="33">
        <f>VALUE(SUBSTITUTE(コピー!K10,"円","　"))</f>
        <v>55.5</v>
      </c>
      <c r="M17" s="33">
        <f>VALUE(SUBSTITUTE(コピー!L10,"円","　"))</f>
        <v>645</v>
      </c>
      <c r="N17" s="10">
        <f t="shared" si="3"/>
        <v>18.756756756756758</v>
      </c>
      <c r="O17" s="10">
        <f t="shared" si="6"/>
        <v>1.613953488372093</v>
      </c>
      <c r="P17" s="32">
        <f>VALUE(SUBSTITUTE(コピー!O10,"円","　"))</f>
        <v>30</v>
      </c>
      <c r="Q17" s="7">
        <f t="shared" si="9"/>
        <v>2.8818443804034581E-2</v>
      </c>
      <c r="R17" s="4">
        <v>69180</v>
      </c>
      <c r="S17" s="4">
        <v>34937</v>
      </c>
      <c r="T17" s="59">
        <f t="shared" si="8"/>
        <v>0.50501590054929169</v>
      </c>
    </row>
    <row r="18" spans="1:20">
      <c r="B18" s="42">
        <v>872</v>
      </c>
      <c r="C18" s="47">
        <f t="shared" si="2"/>
        <v>54200278.164116822</v>
      </c>
      <c r="E18" s="36">
        <f>+コピー!B11</f>
        <v>42430</v>
      </c>
      <c r="F18" s="32">
        <f>+コピー!C11</f>
        <v>89491</v>
      </c>
      <c r="G18" s="7">
        <f t="shared" si="7"/>
        <v>4.9858636102345116E-2</v>
      </c>
      <c r="H18" s="32">
        <f>+コピー!E11</f>
        <v>6792</v>
      </c>
      <c r="I18" s="7">
        <f t="shared" si="4"/>
        <v>7.5895900146383435E-2</v>
      </c>
      <c r="J18" s="32">
        <f>+コピー!I11</f>
        <v>3897</v>
      </c>
      <c r="K18" s="7">
        <f t="shared" si="5"/>
        <v>4.3546278396710283E-2</v>
      </c>
      <c r="L18" s="33">
        <f>VALUE(SUBSTITUTE(コピー!K11,"円","　"))</f>
        <v>71.900000000000006</v>
      </c>
      <c r="M18" s="33">
        <f>VALUE(SUBSTITUTE(コピー!L11,"円","　"))</f>
        <v>677</v>
      </c>
      <c r="N18" s="10">
        <f t="shared" si="3"/>
        <v>12.127955493741306</v>
      </c>
      <c r="O18" s="10">
        <f t="shared" si="6"/>
        <v>1.2880354505169866</v>
      </c>
      <c r="P18" s="32">
        <f>VALUE(SUBSTITUTE(コピー!O11,"円","　"))</f>
        <v>30</v>
      </c>
      <c r="Q18" s="7">
        <f t="shared" si="9"/>
        <v>3.4403669724770644E-2</v>
      </c>
      <c r="R18" s="4">
        <v>72320</v>
      </c>
      <c r="S18" s="4">
        <v>36670</v>
      </c>
      <c r="T18" s="59">
        <f t="shared" si="8"/>
        <v>0.50705199115044253</v>
      </c>
    </row>
    <row r="19" spans="1:20">
      <c r="B19" s="42">
        <v>805</v>
      </c>
      <c r="C19" s="47">
        <f t="shared" si="2"/>
        <v>54178082.19178082</v>
      </c>
      <c r="E19" s="36">
        <f>+コピー!B12</f>
        <v>42795</v>
      </c>
      <c r="F19" s="32">
        <f>+コピー!C12</f>
        <v>101923</v>
      </c>
      <c r="G19" s="7">
        <f t="shared" si="7"/>
        <v>0.13891899744108346</v>
      </c>
      <c r="H19" s="32">
        <f>+コピー!E12</f>
        <v>7904</v>
      </c>
      <c r="I19" s="7">
        <f t="shared" si="4"/>
        <v>7.7548737772632284E-2</v>
      </c>
      <c r="J19" s="32">
        <f>+コピー!I12</f>
        <v>4746</v>
      </c>
      <c r="K19" s="7">
        <f t="shared" si="5"/>
        <v>4.6564563444953543E-2</v>
      </c>
      <c r="L19" s="33">
        <f>VALUE(SUBSTITUTE(コピー!K12,"円","　"))</f>
        <v>87.6</v>
      </c>
      <c r="M19" s="33">
        <f>VALUE(SUBSTITUTE(コピー!L12,"円","　"))</f>
        <v>757.8</v>
      </c>
      <c r="N19" s="10">
        <f t="shared" si="3"/>
        <v>9.1894977168949783</v>
      </c>
      <c r="O19" s="10">
        <f t="shared" si="6"/>
        <v>1.062285563473212</v>
      </c>
      <c r="P19" s="32">
        <f>VALUE(SUBSTITUTE(コピー!O12,"円","　"))</f>
        <v>42</v>
      </c>
      <c r="Q19" s="7">
        <f t="shared" si="9"/>
        <v>5.2173913043478258E-2</v>
      </c>
      <c r="R19" s="4">
        <v>77103</v>
      </c>
      <c r="S19" s="4">
        <v>41050</v>
      </c>
      <c r="T19" s="59">
        <f t="shared" si="8"/>
        <v>0.53240470539408324</v>
      </c>
    </row>
    <row r="20" spans="1:20">
      <c r="B20" s="42">
        <v>967</v>
      </c>
      <c r="C20" s="47">
        <f t="shared" si="2"/>
        <v>54160583.941605836</v>
      </c>
      <c r="E20" s="36">
        <f>+コピー!B13</f>
        <v>43160</v>
      </c>
      <c r="F20" s="32">
        <f>+コピー!C13</f>
        <v>89611</v>
      </c>
      <c r="G20" s="7">
        <f t="shared" si="7"/>
        <v>-0.12079707229967721</v>
      </c>
      <c r="H20" s="32">
        <f>+コピー!E13</f>
        <v>6375</v>
      </c>
      <c r="I20" s="7">
        <f t="shared" si="4"/>
        <v>7.1140819765430588E-2</v>
      </c>
      <c r="J20" s="32">
        <f>+コピー!I13</f>
        <v>4452</v>
      </c>
      <c r="K20" s="7">
        <f t="shared" si="5"/>
        <v>4.9681400720893637E-2</v>
      </c>
      <c r="L20" s="33">
        <f>VALUE(SUBSTITUTE(コピー!K13,"円","　"))</f>
        <v>82.2</v>
      </c>
      <c r="M20" s="33">
        <f>VALUE(SUBSTITUTE(コピー!L13,"円","　"))</f>
        <v>816.7</v>
      </c>
      <c r="N20" s="10">
        <f t="shared" si="3"/>
        <v>11.763990267639903</v>
      </c>
      <c r="O20" s="10">
        <f t="shared" si="6"/>
        <v>1.1840333047630709</v>
      </c>
      <c r="P20" s="32">
        <f>VALUE(SUBSTITUTE(コピー!O13,"円","　"))</f>
        <v>39</v>
      </c>
      <c r="Q20" s="7">
        <f>+P15/B20</f>
        <v>3.1023784901758014E-2</v>
      </c>
      <c r="R20" s="4">
        <v>73847</v>
      </c>
      <c r="S20" s="4">
        <v>44239</v>
      </c>
      <c r="T20" s="59">
        <f t="shared" si="8"/>
        <v>0.59906292740395684</v>
      </c>
    </row>
    <row r="21" spans="1:20">
      <c r="B21" s="42">
        <v>1206</v>
      </c>
      <c r="C21" s="47">
        <f>+J21/L21*1000000</f>
        <v>54145077.720207252</v>
      </c>
      <c r="E21" s="36">
        <f>+コピー!B14</f>
        <v>43525</v>
      </c>
      <c r="F21" s="32">
        <f>+コピー!C14</f>
        <v>97331</v>
      </c>
      <c r="G21" s="7">
        <f t="shared" si="7"/>
        <v>8.6150137817901817E-2</v>
      </c>
      <c r="H21" s="32">
        <f>+コピー!E14</f>
        <v>7683</v>
      </c>
      <c r="I21" s="7">
        <f t="shared" si="4"/>
        <v>7.8936823827968475E-2</v>
      </c>
      <c r="J21" s="32">
        <f>+コピー!I14</f>
        <v>5225</v>
      </c>
      <c r="K21" s="7">
        <f t="shared" si="5"/>
        <v>5.3682793765603969E-2</v>
      </c>
      <c r="L21" s="33">
        <f>VALUE(SUBSTITUTE(コピー!K14,"円","　"))</f>
        <v>96.5</v>
      </c>
      <c r="M21" s="33">
        <f>VALUE(SUBSTITUTE(コピー!L14,"円","　"))</f>
        <v>869.9</v>
      </c>
      <c r="N21" s="10">
        <f t="shared" si="3"/>
        <v>12.49740932642487</v>
      </c>
      <c r="O21" s="10">
        <f t="shared" si="6"/>
        <v>1.3863662489941373</v>
      </c>
      <c r="P21" s="32">
        <f>VALUE(SUBSTITUTE(コピー!O14,"円","　"))</f>
        <v>46</v>
      </c>
      <c r="Q21" s="7">
        <f t="shared" si="9"/>
        <v>3.8142620232172471E-2</v>
      </c>
      <c r="R21" s="4">
        <v>80156</v>
      </c>
      <c r="S21" s="4">
        <v>47123</v>
      </c>
      <c r="T21" s="59">
        <f t="shared" si="8"/>
        <v>0.58789111233095459</v>
      </c>
    </row>
    <row r="22" spans="1:20">
      <c r="B22" s="42">
        <v>1282</v>
      </c>
      <c r="C22" s="47">
        <f>+J22/L22*1000000</f>
        <v>54167034.90941228</v>
      </c>
      <c r="D22" s="73">
        <v>43978</v>
      </c>
      <c r="E22" s="36">
        <f>+コピー!B15</f>
        <v>43891</v>
      </c>
      <c r="F22" s="32">
        <f>+コピー!C15</f>
        <v>140578</v>
      </c>
      <c r="G22" s="7">
        <f t="shared" si="7"/>
        <v>0.44432914487676073</v>
      </c>
      <c r="H22" s="32">
        <f>+コピー!E15</f>
        <v>10040</v>
      </c>
      <c r="I22" s="7">
        <f t="shared" si="4"/>
        <v>7.1419425514660906E-2</v>
      </c>
      <c r="J22" s="32">
        <f>+コピー!I15</f>
        <v>12258</v>
      </c>
      <c r="K22" s="7">
        <f t="shared" ref="K22:K23" si="10">+J22/F22</f>
        <v>8.7197143222979417E-2</v>
      </c>
      <c r="L22" s="33">
        <f>VALUE(SUBSTITUTE(コピー!K15,"円","　"))</f>
        <v>226.3</v>
      </c>
      <c r="M22" s="33">
        <f>VALUE(SUBSTITUTE(コピー!L15,"円","　"))</f>
        <v>1233.5</v>
      </c>
      <c r="N22" s="10">
        <f t="shared" ref="N22:N23" si="11">+B22/L22</f>
        <v>5.6650463985859476</v>
      </c>
      <c r="O22" s="10">
        <f t="shared" ref="O22" si="12">+B22/M22</f>
        <v>1.039319010944467</v>
      </c>
      <c r="P22" s="32">
        <f>VALUE(SUBSTITUTE(コピー!O15,"円","　"))</f>
        <v>53</v>
      </c>
      <c r="Q22" s="7">
        <f t="shared" si="9"/>
        <v>4.1341653666146644E-2</v>
      </c>
      <c r="R22" s="4">
        <v>99349</v>
      </c>
      <c r="S22" s="4">
        <v>66815</v>
      </c>
      <c r="T22" s="59">
        <f t="shared" si="8"/>
        <v>0.67252815831060198</v>
      </c>
    </row>
    <row r="23" spans="1:20">
      <c r="B23" s="42">
        <v>1197</v>
      </c>
      <c r="C23" s="69">
        <f>+C22</f>
        <v>54167034.90941228</v>
      </c>
      <c r="D23" s="35"/>
      <c r="E23" s="31">
        <v>2021</v>
      </c>
      <c r="F23" s="32">
        <f>+AVERAGE(F33:F35)*4</f>
        <v>133409.33333333334</v>
      </c>
      <c r="G23" s="7">
        <f t="shared" si="7"/>
        <v>-5.0994228589584835E-2</v>
      </c>
      <c r="H23" s="32">
        <f>+AVERAGE(H33:H35)*4</f>
        <v>9909.3333333333339</v>
      </c>
      <c r="I23" s="7">
        <f t="shared" si="4"/>
        <v>7.4277661732812292E-2</v>
      </c>
      <c r="J23" s="32">
        <f>+AVERAGE(J33:J35)*4</f>
        <v>6669.333333333333</v>
      </c>
      <c r="K23" s="7">
        <f t="shared" si="10"/>
        <v>4.9991504842239916E-2</v>
      </c>
      <c r="L23" s="32">
        <f>+AVERAGE(L33:L35)*4</f>
        <v>123.2</v>
      </c>
      <c r="M23" s="43"/>
      <c r="N23" s="10">
        <f t="shared" si="11"/>
        <v>9.7159090909090899</v>
      </c>
      <c r="P23" s="32">
        <f>VALUE(SUBSTITUTE(コピー!O16,"円","　"))</f>
        <v>47</v>
      </c>
      <c r="Q23" s="7">
        <f t="shared" si="9"/>
        <v>3.9264828738512947E-2</v>
      </c>
      <c r="R23" s="4"/>
      <c r="S23" s="4"/>
    </row>
    <row r="24" spans="1:20">
      <c r="B24" s="46">
        <f>+L24*N24</f>
        <v>1658.0409717865887</v>
      </c>
      <c r="C24" s="69">
        <f t="shared" ref="C24:C28" si="13">+C23</f>
        <v>54167034.90941228</v>
      </c>
      <c r="D24" s="35"/>
      <c r="E24" s="31">
        <v>2022</v>
      </c>
      <c r="F24" s="46">
        <f t="shared" ref="F24:F26" si="14">+F23*(1+G24)</f>
        <v>136077.52000000002</v>
      </c>
      <c r="G24" s="70">
        <v>0.02</v>
      </c>
      <c r="H24" s="46">
        <f t="shared" ref="H24:H26" si="15">+F24*I24</f>
        <v>10069.736480000001</v>
      </c>
      <c r="I24" s="70">
        <v>7.3999999999999996E-2</v>
      </c>
      <c r="J24" s="46">
        <f t="shared" ref="J24:J26" si="16">+F24*K24</f>
        <v>8164.6512000000012</v>
      </c>
      <c r="K24" s="70">
        <v>0.06</v>
      </c>
      <c r="L24" s="15">
        <f t="shared" ref="L24:L26" si="17">+J24/C24*1000000</f>
        <v>150.73099743514442</v>
      </c>
      <c r="M24" s="43"/>
      <c r="N24" s="42">
        <v>11</v>
      </c>
      <c r="R24" s="4"/>
      <c r="S24" s="4"/>
    </row>
    <row r="25" spans="1:20">
      <c r="B25" s="46">
        <f t="shared" ref="B25:B26" si="18">+L25*N25</f>
        <v>1691.2017912223203</v>
      </c>
      <c r="C25" s="69">
        <f t="shared" si="13"/>
        <v>54167034.90941228</v>
      </c>
      <c r="D25" s="35"/>
      <c r="E25" s="31">
        <v>2023</v>
      </c>
      <c r="F25" s="46">
        <f t="shared" si="14"/>
        <v>138799.07040000003</v>
      </c>
      <c r="G25" s="70">
        <f>+G24</f>
        <v>0.02</v>
      </c>
      <c r="H25" s="46">
        <f t="shared" si="15"/>
        <v>10271.131209600002</v>
      </c>
      <c r="I25" s="70">
        <f>+I24</f>
        <v>7.3999999999999996E-2</v>
      </c>
      <c r="J25" s="46">
        <f t="shared" si="16"/>
        <v>8327.9442240000008</v>
      </c>
      <c r="K25" s="70">
        <f>+K24</f>
        <v>0.06</v>
      </c>
      <c r="L25" s="15">
        <f t="shared" si="17"/>
        <v>153.7456173838473</v>
      </c>
      <c r="M25" s="43"/>
      <c r="N25" s="42">
        <f t="shared" ref="N25:N28" si="19">+N24</f>
        <v>11</v>
      </c>
      <c r="R25" s="4"/>
      <c r="S25" s="4"/>
    </row>
    <row r="26" spans="1:20">
      <c r="B26" s="46">
        <f t="shared" si="18"/>
        <v>1725.0258270467671</v>
      </c>
      <c r="C26" s="69">
        <f t="shared" si="13"/>
        <v>54167034.90941228</v>
      </c>
      <c r="D26" s="35"/>
      <c r="E26" s="31">
        <v>2024</v>
      </c>
      <c r="F26" s="46">
        <f t="shared" si="14"/>
        <v>141575.05180800002</v>
      </c>
      <c r="G26" s="70">
        <f t="shared" ref="G26:K26" si="20">+G25</f>
        <v>0.02</v>
      </c>
      <c r="H26" s="46">
        <f t="shared" si="15"/>
        <v>10476.553833792001</v>
      </c>
      <c r="I26" s="70">
        <f t="shared" si="20"/>
        <v>7.3999999999999996E-2</v>
      </c>
      <c r="J26" s="46">
        <f t="shared" si="16"/>
        <v>8494.5031084800012</v>
      </c>
      <c r="K26" s="70">
        <f t="shared" si="20"/>
        <v>0.06</v>
      </c>
      <c r="L26" s="15">
        <f t="shared" si="17"/>
        <v>156.82052973152429</v>
      </c>
      <c r="M26" s="43"/>
      <c r="N26" s="42">
        <f t="shared" si="19"/>
        <v>11</v>
      </c>
      <c r="R26" s="4"/>
      <c r="S26" s="4"/>
    </row>
    <row r="27" spans="1:20" s="45" customFormat="1">
      <c r="A27" s="1"/>
      <c r="B27" s="46">
        <f t="shared" ref="B27:B28" si="21">+L27*N27</f>
        <v>1759.5263435877025</v>
      </c>
      <c r="C27" s="69">
        <f t="shared" si="13"/>
        <v>54167034.90941228</v>
      </c>
      <c r="E27" s="31">
        <v>2025</v>
      </c>
      <c r="F27" s="46">
        <f t="shared" ref="F27:F28" si="22">+F26*(1+G27)</f>
        <v>144406.55284416003</v>
      </c>
      <c r="G27" s="70">
        <f t="shared" ref="G27" si="23">+G26</f>
        <v>0.02</v>
      </c>
      <c r="H27" s="46">
        <f t="shared" ref="H27:H28" si="24">+F27*I27</f>
        <v>10686.084910467842</v>
      </c>
      <c r="I27" s="70">
        <f t="shared" ref="I27" si="25">+I26</f>
        <v>7.3999999999999996E-2</v>
      </c>
      <c r="J27" s="46">
        <f t="shared" ref="J27:J28" si="26">+F27*K27</f>
        <v>8664.3931706496023</v>
      </c>
      <c r="K27" s="70">
        <f t="shared" ref="K27" si="27">+K26</f>
        <v>0.06</v>
      </c>
      <c r="L27" s="15">
        <f t="shared" ref="L27:L28" si="28">+J27/C27*1000000</f>
        <v>159.95694032615478</v>
      </c>
      <c r="N27" s="42">
        <f t="shared" si="19"/>
        <v>11</v>
      </c>
      <c r="R27" s="4"/>
      <c r="S27" s="4"/>
    </row>
    <row r="28" spans="1:20">
      <c r="B28" s="46">
        <f t="shared" si="21"/>
        <v>1794.7168704594565</v>
      </c>
      <c r="C28" s="69">
        <f t="shared" si="13"/>
        <v>54167034.90941228</v>
      </c>
      <c r="D28" s="60">
        <f>+(B28-B2)/B2</f>
        <v>0.49934575644064866</v>
      </c>
      <c r="E28" s="31">
        <v>2026</v>
      </c>
      <c r="F28" s="46">
        <f t="shared" si="22"/>
        <v>147294.68390104323</v>
      </c>
      <c r="G28" s="70">
        <f t="shared" ref="G28" si="29">+G27</f>
        <v>0.02</v>
      </c>
      <c r="H28" s="46">
        <f t="shared" si="24"/>
        <v>10899.806608677198</v>
      </c>
      <c r="I28" s="70">
        <f t="shared" ref="I28" si="30">+I27</f>
        <v>7.3999999999999996E-2</v>
      </c>
      <c r="J28" s="46">
        <f t="shared" si="26"/>
        <v>8837.6810340625943</v>
      </c>
      <c r="K28" s="70">
        <f t="shared" ref="K28" si="31">+K27</f>
        <v>0.06</v>
      </c>
      <c r="L28" s="15">
        <f t="shared" si="28"/>
        <v>163.15607913267786</v>
      </c>
      <c r="M28" s="45"/>
      <c r="N28" s="42">
        <f t="shared" si="19"/>
        <v>11</v>
      </c>
      <c r="R28" s="4"/>
      <c r="S28" s="4"/>
    </row>
    <row r="29" spans="1:20">
      <c r="C29" s="47">
        <v>54168053</v>
      </c>
      <c r="D29" s="35"/>
      <c r="N29" s="35"/>
    </row>
    <row r="30" spans="1:20" ht="25.5">
      <c r="D30" s="35"/>
      <c r="F30" s="64" t="s">
        <v>34</v>
      </c>
      <c r="G30" s="64" t="s">
        <v>35</v>
      </c>
      <c r="H30" s="64" t="s">
        <v>36</v>
      </c>
      <c r="I30" s="64" t="s">
        <v>37</v>
      </c>
      <c r="J30" s="64" t="s">
        <v>38</v>
      </c>
      <c r="K30" s="64" t="s">
        <v>39</v>
      </c>
    </row>
    <row r="31" spans="1:20">
      <c r="D31" s="35"/>
      <c r="F31" s="65">
        <f>+F22</f>
        <v>140578</v>
      </c>
      <c r="G31" s="65">
        <f>+F21</f>
        <v>97331</v>
      </c>
      <c r="H31" s="65">
        <f>+F20</f>
        <v>89611</v>
      </c>
      <c r="I31" s="65">
        <f>+J22</f>
        <v>12258</v>
      </c>
      <c r="J31" s="65">
        <f>+J21</f>
        <v>5225</v>
      </c>
      <c r="K31" s="65">
        <f>+J20</f>
        <v>4452</v>
      </c>
      <c r="L31" s="43"/>
    </row>
    <row r="33" spans="3:13">
      <c r="C33" s="72">
        <f>+コピー!P2</f>
        <v>44050</v>
      </c>
      <c r="D33" s="16" t="str">
        <f>+コピー!R2</f>
        <v>1Q</v>
      </c>
      <c r="E33" s="36">
        <f>+コピー!Q2</f>
        <v>43983</v>
      </c>
      <c r="F33" s="32">
        <f>+コピー!S2</f>
        <v>23375</v>
      </c>
      <c r="G33" s="7" t="e">
        <f t="shared" ref="G33" si="32">+(F33-F32)/F32</f>
        <v>#DIV/0!</v>
      </c>
      <c r="H33" s="32">
        <f>+コピー!U2</f>
        <v>1694</v>
      </c>
      <c r="I33" s="7">
        <f t="shared" ref="I33" si="33">+H33/F33</f>
        <v>7.247058823529412E-2</v>
      </c>
      <c r="J33" s="32">
        <f>+コピー!Y2</f>
        <v>1139</v>
      </c>
      <c r="K33" s="7">
        <f t="shared" ref="K33" si="34">+J33/F33</f>
        <v>4.872727272727273E-2</v>
      </c>
      <c r="L33" s="33">
        <f>VALUE(SUBSTITUTE(コピー!AA2,"円","　"))</f>
        <v>21</v>
      </c>
    </row>
    <row r="34" spans="3:13">
      <c r="C34" s="72">
        <f>+コピー!P3</f>
        <v>44141</v>
      </c>
      <c r="D34" s="45" t="str">
        <f>+コピー!R3</f>
        <v>2Q</v>
      </c>
      <c r="E34" s="36">
        <f>+コピー!Q3</f>
        <v>44075</v>
      </c>
      <c r="F34" s="32">
        <f>+コピー!S3</f>
        <v>39980</v>
      </c>
      <c r="G34" s="7">
        <f t="shared" ref="G34" si="35">+(F34-F33)/F33</f>
        <v>0.7103743315508021</v>
      </c>
      <c r="H34" s="32">
        <f>+コピー!U3</f>
        <v>3142</v>
      </c>
      <c r="I34" s="7">
        <f t="shared" ref="I34" si="36">+H34/F34</f>
        <v>7.8589294647323657E-2</v>
      </c>
      <c r="J34" s="32">
        <f>+コピー!Y3</f>
        <v>2088</v>
      </c>
      <c r="K34" s="7">
        <f t="shared" ref="K34" si="37">+J34/F34</f>
        <v>5.2226113056528266E-2</v>
      </c>
      <c r="L34" s="33">
        <f>VALUE(SUBSTITUTE(コピー!AA3,"円","　"))</f>
        <v>38.6</v>
      </c>
    </row>
    <row r="35" spans="3:13">
      <c r="C35" s="72">
        <f>+コピー!P4</f>
        <v>44232</v>
      </c>
      <c r="D35" s="45" t="str">
        <f>+コピー!R4</f>
        <v>3Q</v>
      </c>
      <c r="E35" s="36">
        <f>+コピー!Q4</f>
        <v>44166</v>
      </c>
      <c r="F35" s="32">
        <f>+コピー!S4</f>
        <v>36702</v>
      </c>
      <c r="G35" s="7">
        <f t="shared" ref="G35" si="38">+(F35-F34)/F34</f>
        <v>-8.1990995497748881E-2</v>
      </c>
      <c r="H35" s="32">
        <f>+コピー!U4</f>
        <v>2596</v>
      </c>
      <c r="I35" s="7">
        <f t="shared" ref="I35" si="39">+H35/F35</f>
        <v>7.0731840226690643E-2</v>
      </c>
      <c r="J35" s="32">
        <f>+コピー!Y4</f>
        <v>1775</v>
      </c>
      <c r="K35" s="7">
        <f t="shared" ref="K35" si="40">+J35/F35</f>
        <v>4.8362487057926E-2</v>
      </c>
      <c r="L35" s="33">
        <f>VALUE(SUBSTITUTE(コピー!AA4,"円","　"))</f>
        <v>32.799999999999997</v>
      </c>
    </row>
    <row r="36" spans="3:13">
      <c r="E36" s="45"/>
      <c r="F36" s="45"/>
      <c r="G36" s="45"/>
      <c r="H36" s="45"/>
      <c r="I36" s="45"/>
      <c r="J36" s="45"/>
      <c r="K36" s="45"/>
      <c r="L36" s="45"/>
      <c r="M36" s="45"/>
    </row>
    <row r="37" spans="3:13">
      <c r="E37" s="45"/>
      <c r="F37" s="45"/>
      <c r="G37" s="45"/>
      <c r="H37" s="45"/>
      <c r="I37" s="45"/>
      <c r="J37" s="45"/>
      <c r="K37" s="45"/>
      <c r="L37" s="45"/>
      <c r="M37" s="45"/>
    </row>
    <row r="38" spans="3:13">
      <c r="E38" s="45"/>
      <c r="F38" s="45"/>
      <c r="G38" s="45"/>
      <c r="H38" s="45"/>
      <c r="I38" s="45"/>
      <c r="J38" s="45"/>
      <c r="K38" s="45"/>
      <c r="L38" s="45"/>
      <c r="M38" s="45"/>
    </row>
    <row r="39" spans="3:13">
      <c r="E39" s="45"/>
      <c r="F39" s="45"/>
      <c r="G39" s="45"/>
      <c r="H39" s="45"/>
      <c r="I39" s="45"/>
      <c r="J39" s="45"/>
      <c r="K39" s="45"/>
      <c r="L39" s="45"/>
      <c r="M39" s="45"/>
    </row>
    <row r="40" spans="3:13">
      <c r="E40" s="45"/>
      <c r="F40" s="45"/>
      <c r="G40" s="45"/>
      <c r="H40" s="45"/>
      <c r="I40" s="45"/>
      <c r="J40" s="45"/>
      <c r="K40" s="45"/>
      <c r="L40" s="45"/>
      <c r="M40" s="45"/>
    </row>
    <row r="41" spans="3:13">
      <c r="E41" s="45"/>
      <c r="F41" s="45"/>
      <c r="G41" s="45"/>
      <c r="H41" s="45"/>
      <c r="I41" s="45"/>
      <c r="J41" s="45"/>
      <c r="K41" s="45"/>
      <c r="L41" s="45"/>
      <c r="M41" s="45"/>
    </row>
    <row r="42" spans="3:13">
      <c r="E42" s="45"/>
      <c r="F42" s="45"/>
      <c r="G42" s="45"/>
      <c r="H42" s="45"/>
      <c r="I42" s="45"/>
      <c r="J42" s="45"/>
      <c r="K42" s="45"/>
      <c r="L42" s="45"/>
      <c r="M42" s="45"/>
    </row>
    <row r="43" spans="3:13">
      <c r="E43" s="45"/>
      <c r="F43" s="45"/>
      <c r="G43" s="45"/>
      <c r="H43" s="45"/>
      <c r="I43" s="45"/>
      <c r="J43" s="45"/>
      <c r="K43" s="45"/>
      <c r="L43" s="45"/>
      <c r="M43" s="45"/>
    </row>
    <row r="44" spans="3:13">
      <c r="E44" s="45"/>
      <c r="F44" s="45"/>
      <c r="G44" s="45"/>
      <c r="H44" s="45"/>
      <c r="I44" s="45"/>
      <c r="J44" s="45"/>
      <c r="K44" s="45"/>
      <c r="L44" s="45"/>
      <c r="M44" s="45"/>
    </row>
    <row r="45" spans="3:13">
      <c r="E45" s="45"/>
      <c r="F45" s="45"/>
      <c r="G45" s="45"/>
      <c r="H45" s="45"/>
      <c r="I45" s="45"/>
      <c r="J45" s="45"/>
      <c r="K45" s="45"/>
      <c r="L45" s="45"/>
      <c r="M45" s="45"/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DF7-0F84-49FC-8E62-E77E87277C05}">
  <dimension ref="B1:AA16"/>
  <sheetViews>
    <sheetView workbookViewId="0">
      <selection activeCell="Q19" sqref="Q19"/>
    </sheetView>
  </sheetViews>
  <sheetFormatPr defaultRowHeight="18.75"/>
  <cols>
    <col min="1" max="1" width="2.625" customWidth="1"/>
    <col min="2" max="12" width="7.875" customWidth="1"/>
    <col min="13" max="13" width="1.5" customWidth="1"/>
    <col min="17" max="17" width="8.375" customWidth="1"/>
    <col min="18" max="18" width="4.25" customWidth="1"/>
    <col min="19" max="27" width="7.5" customWidth="1"/>
  </cols>
  <sheetData>
    <row r="1" spans="2:27" s="37" customFormat="1" ht="19.5" thickBot="1">
      <c r="B1" s="37" t="s">
        <v>16</v>
      </c>
      <c r="C1" s="37" t="s">
        <v>17</v>
      </c>
      <c r="D1" s="38" t="s">
        <v>18</v>
      </c>
      <c r="E1" s="37" t="s">
        <v>19</v>
      </c>
      <c r="F1" s="38" t="s">
        <v>18</v>
      </c>
      <c r="G1" s="37" t="s">
        <v>20</v>
      </c>
      <c r="H1" s="38" t="s">
        <v>18</v>
      </c>
      <c r="I1" s="37" t="s">
        <v>21</v>
      </c>
      <c r="J1" s="38" t="s">
        <v>18</v>
      </c>
      <c r="K1" s="37" t="s">
        <v>22</v>
      </c>
      <c r="L1" s="37" t="s">
        <v>23</v>
      </c>
      <c r="O1" s="37" t="s">
        <v>24</v>
      </c>
      <c r="Q1" s="37" t="s">
        <v>16</v>
      </c>
      <c r="S1" s="37" t="s">
        <v>17</v>
      </c>
      <c r="T1" s="38" t="s">
        <v>18</v>
      </c>
      <c r="U1" s="37" t="s">
        <v>3</v>
      </c>
      <c r="V1" s="38" t="s">
        <v>18</v>
      </c>
      <c r="W1" s="37" t="s">
        <v>20</v>
      </c>
      <c r="X1" s="38" t="s">
        <v>18</v>
      </c>
      <c r="Y1" s="37" t="s">
        <v>4</v>
      </c>
      <c r="Z1" s="38" t="s">
        <v>18</v>
      </c>
      <c r="AA1" s="37" t="s">
        <v>6</v>
      </c>
    </row>
    <row r="2" spans="2:27" ht="19.5" thickBot="1">
      <c r="B2" s="19">
        <v>39142</v>
      </c>
      <c r="C2" s="20">
        <v>86826</v>
      </c>
      <c r="D2" s="21">
        <v>0.16300000000000001</v>
      </c>
      <c r="E2" s="20">
        <v>7648</v>
      </c>
      <c r="F2" s="21">
        <v>0.874</v>
      </c>
      <c r="G2" s="20">
        <v>7532</v>
      </c>
      <c r="H2" s="21">
        <v>0.99</v>
      </c>
      <c r="I2" s="20">
        <v>4116</v>
      </c>
      <c r="J2" s="21">
        <v>1.2749999999999999</v>
      </c>
      <c r="K2" s="23" t="s">
        <v>68</v>
      </c>
      <c r="L2" s="29" t="s">
        <v>41</v>
      </c>
      <c r="N2" s="40"/>
      <c r="O2" s="40"/>
      <c r="P2" s="74">
        <v>44050</v>
      </c>
      <c r="Q2" s="24">
        <v>43983</v>
      </c>
      <c r="R2" s="75" t="s">
        <v>65</v>
      </c>
      <c r="S2" s="25">
        <v>23375</v>
      </c>
      <c r="T2" s="27">
        <v>0.316</v>
      </c>
      <c r="U2" s="25">
        <v>1694</v>
      </c>
      <c r="V2" s="27">
        <v>0.97199999999999998</v>
      </c>
      <c r="W2" s="25">
        <v>1844</v>
      </c>
      <c r="X2" s="27">
        <v>0.90700000000000003</v>
      </c>
      <c r="Y2" s="25">
        <v>1139</v>
      </c>
      <c r="Z2" s="27">
        <v>1.0229999999999999</v>
      </c>
      <c r="AA2" s="30" t="s">
        <v>66</v>
      </c>
    </row>
    <row r="3" spans="2:27" ht="19.5" thickBot="1">
      <c r="B3" s="24">
        <v>39508</v>
      </c>
      <c r="C3" s="25">
        <v>98925</v>
      </c>
      <c r="D3" s="27">
        <v>0.13900000000000001</v>
      </c>
      <c r="E3" s="25">
        <v>10628</v>
      </c>
      <c r="F3" s="27">
        <v>0.39</v>
      </c>
      <c r="G3" s="25">
        <v>10433</v>
      </c>
      <c r="H3" s="27">
        <v>0.38500000000000001</v>
      </c>
      <c r="I3" s="25">
        <v>5876</v>
      </c>
      <c r="J3" s="27">
        <v>0.42799999999999999</v>
      </c>
      <c r="K3" s="28" t="s">
        <v>69</v>
      </c>
      <c r="L3" s="30" t="s">
        <v>42</v>
      </c>
      <c r="N3" s="40"/>
      <c r="O3" s="40"/>
      <c r="P3" s="74">
        <v>44141</v>
      </c>
      <c r="Q3" s="24">
        <v>44075</v>
      </c>
      <c r="R3" s="75" t="s">
        <v>82</v>
      </c>
      <c r="S3" s="25">
        <v>39980</v>
      </c>
      <c r="T3" s="26">
        <v>-1.2E-2</v>
      </c>
      <c r="U3" s="25">
        <v>3142</v>
      </c>
      <c r="V3" s="26">
        <v>-0.06</v>
      </c>
      <c r="W3" s="25">
        <v>3123</v>
      </c>
      <c r="X3" s="26">
        <v>-7.1999999999999995E-2</v>
      </c>
      <c r="Y3" s="25">
        <v>2088</v>
      </c>
      <c r="Z3" s="26">
        <v>-0.73099999999999998</v>
      </c>
      <c r="AA3" s="30" t="s">
        <v>83</v>
      </c>
    </row>
    <row r="4" spans="2:27" ht="19.5" thickBot="1">
      <c r="B4" s="19">
        <v>39873</v>
      </c>
      <c r="C4" s="20">
        <v>110923</v>
      </c>
      <c r="D4" s="21">
        <v>0.121</v>
      </c>
      <c r="E4" s="20">
        <v>10535</v>
      </c>
      <c r="F4" s="22">
        <v>-8.9999999999999993E-3</v>
      </c>
      <c r="G4" s="20">
        <v>10350</v>
      </c>
      <c r="H4" s="22">
        <v>-8.0000000000000002E-3</v>
      </c>
      <c r="I4" s="20">
        <v>5380</v>
      </c>
      <c r="J4" s="22">
        <v>-8.4000000000000005E-2</v>
      </c>
      <c r="K4" s="23" t="s">
        <v>70</v>
      </c>
      <c r="L4" s="29" t="s">
        <v>43</v>
      </c>
      <c r="N4" s="40"/>
      <c r="O4" s="40"/>
      <c r="P4" s="74">
        <v>44232</v>
      </c>
      <c r="Q4" s="24">
        <v>44166</v>
      </c>
      <c r="R4" s="75" t="s">
        <v>85</v>
      </c>
      <c r="S4" s="25">
        <v>36702</v>
      </c>
      <c r="T4" s="27">
        <v>0.33400000000000002</v>
      </c>
      <c r="U4" s="25">
        <v>2596</v>
      </c>
      <c r="V4" s="26">
        <v>-0.08</v>
      </c>
      <c r="W4" s="25">
        <v>2673</v>
      </c>
      <c r="X4" s="26">
        <v>-8.8999999999999996E-2</v>
      </c>
      <c r="Y4" s="25">
        <v>1775</v>
      </c>
      <c r="Z4" s="26">
        <v>-0.105</v>
      </c>
      <c r="AA4" s="30" t="s">
        <v>86</v>
      </c>
    </row>
    <row r="5" spans="2:27" ht="19.5" thickBot="1">
      <c r="B5" s="24">
        <v>40238</v>
      </c>
      <c r="C5" s="25">
        <v>87536</v>
      </c>
      <c r="D5" s="26">
        <v>-0.21099999999999999</v>
      </c>
      <c r="E5" s="25">
        <v>7986</v>
      </c>
      <c r="F5" s="26">
        <v>-0.24199999999999999</v>
      </c>
      <c r="G5" s="25">
        <v>8113</v>
      </c>
      <c r="H5" s="26">
        <v>-0.216</v>
      </c>
      <c r="I5" s="25">
        <v>4566</v>
      </c>
      <c r="J5" s="26">
        <v>-0.151</v>
      </c>
      <c r="K5" s="28" t="s">
        <v>71</v>
      </c>
      <c r="L5" s="30" t="s">
        <v>44</v>
      </c>
      <c r="N5" s="40"/>
      <c r="O5" s="40"/>
    </row>
    <row r="6" spans="2:27" ht="19.5" thickBot="1">
      <c r="B6" s="19">
        <v>40603</v>
      </c>
      <c r="C6" s="20">
        <v>79269</v>
      </c>
      <c r="D6" s="22">
        <v>-9.4E-2</v>
      </c>
      <c r="E6" s="20">
        <v>5930</v>
      </c>
      <c r="F6" s="22">
        <v>-0.25700000000000001</v>
      </c>
      <c r="G6" s="20">
        <v>5965</v>
      </c>
      <c r="H6" s="22">
        <v>-0.26500000000000001</v>
      </c>
      <c r="I6" s="20">
        <v>3246</v>
      </c>
      <c r="J6" s="22">
        <v>-0.28899999999999998</v>
      </c>
      <c r="K6" s="23" t="s">
        <v>72</v>
      </c>
      <c r="L6" s="29" t="s">
        <v>45</v>
      </c>
      <c r="N6" s="40"/>
      <c r="O6" s="40"/>
    </row>
    <row r="7" spans="2:27" ht="19.5" thickBot="1">
      <c r="B7" s="24">
        <v>40969</v>
      </c>
      <c r="C7" s="25">
        <v>97850</v>
      </c>
      <c r="D7" s="27">
        <v>0.23400000000000001</v>
      </c>
      <c r="E7" s="25">
        <v>7406</v>
      </c>
      <c r="F7" s="27">
        <v>0.249</v>
      </c>
      <c r="G7" s="25">
        <v>7589</v>
      </c>
      <c r="H7" s="27">
        <v>0.27200000000000002</v>
      </c>
      <c r="I7" s="25">
        <v>4191</v>
      </c>
      <c r="J7" s="27">
        <v>0.29099999999999998</v>
      </c>
      <c r="K7" s="28" t="s">
        <v>73</v>
      </c>
      <c r="L7" s="30" t="s">
        <v>46</v>
      </c>
      <c r="N7" s="40"/>
      <c r="O7" s="40"/>
    </row>
    <row r="8" spans="2:27" ht="19.5" thickBot="1">
      <c r="B8" s="19">
        <v>41334</v>
      </c>
      <c r="C8" s="20">
        <v>93845</v>
      </c>
      <c r="D8" s="22">
        <v>-4.1000000000000002E-2</v>
      </c>
      <c r="E8" s="20">
        <v>5149</v>
      </c>
      <c r="F8" s="22">
        <v>-0.30499999999999999</v>
      </c>
      <c r="G8" s="20">
        <v>5387</v>
      </c>
      <c r="H8" s="22">
        <v>-0.28999999999999998</v>
      </c>
      <c r="I8" s="20">
        <v>2808</v>
      </c>
      <c r="J8" s="22">
        <v>-0.33</v>
      </c>
      <c r="K8" s="23" t="s">
        <v>74</v>
      </c>
      <c r="L8" s="29" t="s">
        <v>47</v>
      </c>
      <c r="N8" s="39">
        <v>41334</v>
      </c>
      <c r="O8" s="40" t="s">
        <v>57</v>
      </c>
    </row>
    <row r="9" spans="2:27" ht="19.5" thickBot="1">
      <c r="B9" s="24">
        <v>41699</v>
      </c>
      <c r="C9" s="25">
        <v>76275</v>
      </c>
      <c r="D9" s="26">
        <v>-0.187</v>
      </c>
      <c r="E9" s="25">
        <v>4280</v>
      </c>
      <c r="F9" s="26">
        <v>-0.16900000000000001</v>
      </c>
      <c r="G9" s="25">
        <v>4458</v>
      </c>
      <c r="H9" s="26">
        <v>-0.17199999999999999</v>
      </c>
      <c r="I9" s="25">
        <v>2544</v>
      </c>
      <c r="J9" s="26">
        <v>-9.4E-2</v>
      </c>
      <c r="K9" s="28" t="s">
        <v>75</v>
      </c>
      <c r="L9" s="30" t="s">
        <v>48</v>
      </c>
      <c r="N9" s="39">
        <v>41699</v>
      </c>
      <c r="O9" s="40" t="s">
        <v>57</v>
      </c>
    </row>
    <row r="10" spans="2:27" ht="19.5" thickBot="1">
      <c r="B10" s="19">
        <v>42064</v>
      </c>
      <c r="C10" s="20">
        <v>85241</v>
      </c>
      <c r="D10" s="21">
        <v>0.11799999999999999</v>
      </c>
      <c r="E10" s="20">
        <v>4628</v>
      </c>
      <c r="F10" s="21">
        <v>8.1000000000000003E-2</v>
      </c>
      <c r="G10" s="20">
        <v>5063</v>
      </c>
      <c r="H10" s="21">
        <v>0.13600000000000001</v>
      </c>
      <c r="I10" s="20">
        <v>3006</v>
      </c>
      <c r="J10" s="21">
        <v>0.182</v>
      </c>
      <c r="K10" s="23" t="s">
        <v>76</v>
      </c>
      <c r="L10" s="29" t="s">
        <v>49</v>
      </c>
      <c r="N10" s="39">
        <v>42064</v>
      </c>
      <c r="O10" s="40" t="s">
        <v>57</v>
      </c>
    </row>
    <row r="11" spans="2:27" ht="19.5" thickBot="1">
      <c r="B11" s="24">
        <v>42430</v>
      </c>
      <c r="C11" s="25">
        <v>89491</v>
      </c>
      <c r="D11" s="27">
        <v>0.05</v>
      </c>
      <c r="E11" s="25">
        <v>6792</v>
      </c>
      <c r="F11" s="27">
        <v>0.46800000000000003</v>
      </c>
      <c r="G11" s="25">
        <v>6591</v>
      </c>
      <c r="H11" s="27">
        <v>0.30199999999999999</v>
      </c>
      <c r="I11" s="25">
        <v>3897</v>
      </c>
      <c r="J11" s="27">
        <v>0.29599999999999999</v>
      </c>
      <c r="K11" s="28" t="s">
        <v>77</v>
      </c>
      <c r="L11" s="30" t="s">
        <v>50</v>
      </c>
      <c r="N11" s="39">
        <v>42430</v>
      </c>
      <c r="O11" s="40" t="s">
        <v>57</v>
      </c>
    </row>
    <row r="12" spans="2:27" ht="19.5" thickBot="1">
      <c r="B12" s="19">
        <v>42795</v>
      </c>
      <c r="C12" s="20">
        <v>101923</v>
      </c>
      <c r="D12" s="21">
        <v>0.13900000000000001</v>
      </c>
      <c r="E12" s="20">
        <v>7904</v>
      </c>
      <c r="F12" s="21">
        <v>0.16400000000000001</v>
      </c>
      <c r="G12" s="20">
        <v>7934</v>
      </c>
      <c r="H12" s="21">
        <v>0.20399999999999999</v>
      </c>
      <c r="I12" s="20">
        <v>4746</v>
      </c>
      <c r="J12" s="21">
        <v>0.218</v>
      </c>
      <c r="K12" s="23" t="s">
        <v>78</v>
      </c>
      <c r="L12" s="29" t="s">
        <v>51</v>
      </c>
      <c r="N12" s="39">
        <v>42795</v>
      </c>
      <c r="O12" s="40" t="s">
        <v>58</v>
      </c>
    </row>
    <row r="13" spans="2:27" ht="19.5" thickBot="1">
      <c r="B13" s="24">
        <v>43160</v>
      </c>
      <c r="C13" s="25">
        <v>89611</v>
      </c>
      <c r="D13" s="26">
        <v>-0.121</v>
      </c>
      <c r="E13" s="25">
        <v>6375</v>
      </c>
      <c r="F13" s="26">
        <v>-0.193</v>
      </c>
      <c r="G13" s="25">
        <v>6634</v>
      </c>
      <c r="H13" s="26">
        <v>-0.16400000000000001</v>
      </c>
      <c r="I13" s="25">
        <v>4452</v>
      </c>
      <c r="J13" s="26">
        <v>-6.2E-2</v>
      </c>
      <c r="K13" s="28" t="s">
        <v>79</v>
      </c>
      <c r="L13" s="30" t="s">
        <v>52</v>
      </c>
      <c r="N13" s="39">
        <v>43160</v>
      </c>
      <c r="O13" s="40" t="s">
        <v>59</v>
      </c>
    </row>
    <row r="14" spans="2:27" ht="19.5" thickBot="1">
      <c r="B14" s="19">
        <v>43525</v>
      </c>
      <c r="C14" s="20">
        <v>97331</v>
      </c>
      <c r="D14" s="21">
        <v>8.5999999999999993E-2</v>
      </c>
      <c r="E14" s="20">
        <v>7683</v>
      </c>
      <c r="F14" s="21">
        <v>0.20499999999999999</v>
      </c>
      <c r="G14" s="20">
        <v>7939</v>
      </c>
      <c r="H14" s="21">
        <v>0.19700000000000001</v>
      </c>
      <c r="I14" s="20">
        <v>5225</v>
      </c>
      <c r="J14" s="21">
        <v>0.17399999999999999</v>
      </c>
      <c r="K14" s="23" t="s">
        <v>80</v>
      </c>
      <c r="L14" s="29" t="s">
        <v>53</v>
      </c>
      <c r="N14" s="39">
        <v>43525</v>
      </c>
      <c r="O14" s="40" t="s">
        <v>60</v>
      </c>
    </row>
    <row r="15" spans="2:27" ht="19.5" thickBot="1">
      <c r="B15" s="24">
        <v>43891</v>
      </c>
      <c r="C15" s="25">
        <v>140578</v>
      </c>
      <c r="D15" s="27">
        <v>0.44400000000000001</v>
      </c>
      <c r="E15" s="25">
        <v>10040</v>
      </c>
      <c r="F15" s="27">
        <v>0.307</v>
      </c>
      <c r="G15" s="25">
        <v>10239</v>
      </c>
      <c r="H15" s="27">
        <v>0.28999999999999998</v>
      </c>
      <c r="I15" s="25">
        <v>12258</v>
      </c>
      <c r="J15" s="27">
        <v>1.3460000000000001</v>
      </c>
      <c r="K15" s="28" t="s">
        <v>81</v>
      </c>
      <c r="L15" s="30" t="s">
        <v>54</v>
      </c>
      <c r="N15" s="39">
        <v>43891</v>
      </c>
      <c r="O15" s="40" t="s">
        <v>61</v>
      </c>
    </row>
    <row r="16" spans="2:27" ht="19.5" thickBot="1">
      <c r="B16" s="68" t="s">
        <v>55</v>
      </c>
      <c r="C16" s="20">
        <v>145000</v>
      </c>
      <c r="D16" s="21">
        <v>3.1E-2</v>
      </c>
      <c r="E16" s="20">
        <v>10400</v>
      </c>
      <c r="F16" s="21">
        <v>3.5999999999999997E-2</v>
      </c>
      <c r="G16" s="20">
        <v>10650</v>
      </c>
      <c r="H16" s="21">
        <v>0.04</v>
      </c>
      <c r="I16" s="20">
        <v>6950</v>
      </c>
      <c r="J16" s="22">
        <v>-0.433</v>
      </c>
      <c r="K16" s="23" t="s">
        <v>84</v>
      </c>
      <c r="L16" s="29" t="s">
        <v>56</v>
      </c>
      <c r="N16" s="41" t="s">
        <v>33</v>
      </c>
      <c r="O16" s="40" t="s">
        <v>62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F85A0-8ABF-452F-A589-8EE69048CA8F}">
  <dimension ref="A1:T35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G3" sqref="G3:Q7"/>
    </sheetView>
  </sheetViews>
  <sheetFormatPr defaultRowHeight="12"/>
  <cols>
    <col min="1" max="1" width="9.375" style="1" customWidth="1"/>
    <col min="2" max="2" width="5.375" style="45" customWidth="1"/>
    <col min="3" max="3" width="7.875" style="45" customWidth="1"/>
    <col min="4" max="4" width="6.375" style="45" customWidth="1"/>
    <col min="5" max="5" width="9" style="45" bestFit="1" customWidth="1"/>
    <col min="6" max="7" width="6.875" style="45" customWidth="1"/>
    <col min="8" max="8" width="6" style="45" customWidth="1"/>
    <col min="9" max="9" width="6.625" style="45" customWidth="1"/>
    <col min="10" max="10" width="5.875" style="45" customWidth="1"/>
    <col min="11" max="11" width="6.5" style="45" customWidth="1"/>
    <col min="12" max="12" width="5.75" style="45" customWidth="1"/>
    <col min="13" max="13" width="6" style="45" customWidth="1"/>
    <col min="14" max="14" width="4.75" style="45" bestFit="1" customWidth="1"/>
    <col min="15" max="15" width="4.5" style="45" customWidth="1"/>
    <col min="16" max="16" width="4" style="45" customWidth="1"/>
    <col min="17" max="17" width="4.875" style="45" customWidth="1"/>
    <col min="18" max="18" width="6" style="45" customWidth="1"/>
    <col min="19" max="19" width="6.25" style="45" customWidth="1"/>
    <col min="20" max="20" width="3.5" style="45" customWidth="1"/>
    <col min="21" max="28" width="9" style="45"/>
    <col min="29" max="29" width="5.125" style="45" customWidth="1"/>
    <col min="30" max="16384" width="9" style="45"/>
  </cols>
  <sheetData>
    <row r="1" spans="1:20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4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1" t="s">
        <v>63</v>
      </c>
      <c r="S1" s="71" t="s">
        <v>64</v>
      </c>
    </row>
    <row r="2" spans="1:20" ht="41.25" customHeight="1" thickBot="1">
      <c r="A2" s="61" t="s">
        <v>40</v>
      </c>
      <c r="B2" s="42">
        <v>1197</v>
      </c>
      <c r="C2" s="9"/>
      <c r="D2" s="9"/>
      <c r="E2" s="36">
        <f>+E22</f>
        <v>43891</v>
      </c>
      <c r="F2" s="49">
        <f>+F22</f>
        <v>140578</v>
      </c>
      <c r="G2" s="50"/>
      <c r="H2" s="9">
        <f>+H22</f>
        <v>10040</v>
      </c>
      <c r="I2" s="51">
        <f>+H2/F2</f>
        <v>7.1419425514660906E-2</v>
      </c>
      <c r="J2" s="49">
        <f>+J22</f>
        <v>12258</v>
      </c>
      <c r="K2" s="51">
        <f>+J2/F2</f>
        <v>8.7197143222979417E-2</v>
      </c>
      <c r="L2" s="9">
        <f>+L22</f>
        <v>226.3</v>
      </c>
      <c r="M2" s="9">
        <f>+M22</f>
        <v>1233.5</v>
      </c>
      <c r="N2" s="17">
        <f t="shared" ref="N2" si="0">+B2/L2</f>
        <v>5.2894387980556781</v>
      </c>
      <c r="O2" s="18">
        <f>+B2/M2</f>
        <v>0.97040940413457644</v>
      </c>
      <c r="P2" s="52">
        <f>+P22</f>
        <v>53</v>
      </c>
      <c r="Q2" s="53">
        <f t="shared" ref="Q2" si="1">+P2/B2</f>
        <v>4.4277360066833749E-2</v>
      </c>
      <c r="R2" s="9">
        <f>+R22</f>
        <v>99349</v>
      </c>
      <c r="S2" s="9">
        <f>+S22</f>
        <v>66815</v>
      </c>
    </row>
    <row r="3" spans="1:20" ht="15.75" customHeight="1">
      <c r="A3" s="67">
        <v>44232</v>
      </c>
      <c r="B3" s="78" t="s">
        <v>28</v>
      </c>
      <c r="C3" s="79"/>
      <c r="D3" s="79"/>
      <c r="E3" s="54">
        <f>+G28</f>
        <v>0.02</v>
      </c>
      <c r="G3" s="80"/>
      <c r="H3" s="81"/>
      <c r="I3" s="81"/>
      <c r="J3" s="81"/>
      <c r="K3" s="81"/>
      <c r="L3" s="81"/>
      <c r="M3" s="81"/>
      <c r="N3" s="81"/>
      <c r="O3" s="81"/>
      <c r="P3" s="81"/>
      <c r="Q3" s="81"/>
      <c r="R3" s="77"/>
      <c r="S3" s="77"/>
    </row>
    <row r="4" spans="1:20" ht="15.75" customHeight="1">
      <c r="B4" s="82" t="s">
        <v>29</v>
      </c>
      <c r="C4" s="83"/>
      <c r="D4" s="83"/>
      <c r="E4" s="55">
        <f>+K28</f>
        <v>0.06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77"/>
      <c r="S4" s="77"/>
    </row>
    <row r="5" spans="1:20" ht="15.75" customHeight="1">
      <c r="B5" s="82" t="s">
        <v>11</v>
      </c>
      <c r="C5" s="83"/>
      <c r="D5" s="83"/>
      <c r="E5" s="56">
        <f>+N28</f>
        <v>11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77"/>
      <c r="S5" s="77"/>
    </row>
    <row r="6" spans="1:20" ht="15.75" customHeight="1">
      <c r="A6" s="63"/>
      <c r="B6" s="82" t="s">
        <v>31</v>
      </c>
      <c r="C6" s="83"/>
      <c r="D6" s="83"/>
      <c r="E6" s="56">
        <f>+B28</f>
        <v>1794.7168704594565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77"/>
      <c r="S6" s="77"/>
    </row>
    <row r="7" spans="1:20" ht="15.75" customHeight="1" thickBot="1">
      <c r="B7" s="84" t="s">
        <v>32</v>
      </c>
      <c r="C7" s="85"/>
      <c r="D7" s="85"/>
      <c r="E7" s="57">
        <f>+D28</f>
        <v>0.49934575644064866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77"/>
      <c r="S7" s="77"/>
    </row>
    <row r="8" spans="1:20">
      <c r="A8" s="34" t="s">
        <v>15</v>
      </c>
      <c r="C8" s="1" t="s">
        <v>27</v>
      </c>
      <c r="G8" s="14">
        <f>AVERAGE(G9:G21)</f>
        <v>1.9440014245504556E-2</v>
      </c>
      <c r="I8" s="14">
        <f>AVERAGE(I9:I21)</f>
        <v>7.7001310096937045E-2</v>
      </c>
      <c r="K8" s="14">
        <f>AVERAGE(K9:K21)</f>
        <v>4.4866282406817233E-2</v>
      </c>
      <c r="N8" s="13">
        <f>AVERAGE(N9:N21)</f>
        <v>13.240293681924648</v>
      </c>
      <c r="O8" s="13">
        <f>AVERAGE(O9:O21)</f>
        <v>2.1692640644196191</v>
      </c>
    </row>
    <row r="9" spans="1:20">
      <c r="A9" s="1">
        <v>6379</v>
      </c>
      <c r="B9" s="42">
        <v>1526</v>
      </c>
      <c r="C9" s="47">
        <f t="shared" ref="C9:C20" si="2">+J9/L9*1000000</f>
        <v>54157894.736842103</v>
      </c>
      <c r="E9" s="36">
        <f>+コピー!B2</f>
        <v>39142</v>
      </c>
      <c r="F9" s="32">
        <f>+コピー!C2</f>
        <v>86826</v>
      </c>
      <c r="H9" s="32">
        <f>+コピー!E2</f>
        <v>7648</v>
      </c>
      <c r="I9" s="7">
        <f>+H9/F9</f>
        <v>8.8084214405823147E-2</v>
      </c>
      <c r="J9" s="32">
        <f>+コピー!I2</f>
        <v>4116</v>
      </c>
      <c r="K9" s="7">
        <f>+J9/F9</f>
        <v>4.7405155137861928E-2</v>
      </c>
      <c r="L9" s="33">
        <f>VALUE(SUBSTITUTE(コピー!K2,"円","　"))</f>
        <v>76</v>
      </c>
      <c r="M9" s="33">
        <f>VALUE(SUBSTITUTE(コピー!L2,"円","　"))</f>
        <v>232.8</v>
      </c>
      <c r="N9" s="10">
        <f t="shared" ref="N9:N23" si="3">+B9/L9</f>
        <v>20.078947368421051</v>
      </c>
      <c r="O9" s="10">
        <f>+B9/M9</f>
        <v>6.5549828178694156</v>
      </c>
    </row>
    <row r="10" spans="1:20">
      <c r="A10" s="1" t="s">
        <v>87</v>
      </c>
      <c r="B10" s="42">
        <v>1782</v>
      </c>
      <c r="C10" s="47">
        <f t="shared" si="2"/>
        <v>54156682.027649775</v>
      </c>
      <c r="E10" s="36">
        <f>+コピー!B3</f>
        <v>39508</v>
      </c>
      <c r="F10" s="32">
        <f>+コピー!C3</f>
        <v>98925</v>
      </c>
      <c r="G10" s="7">
        <f>+(F10-F9)/F9</f>
        <v>0.13934766083891922</v>
      </c>
      <c r="H10" s="32">
        <f>+コピー!E3</f>
        <v>10628</v>
      </c>
      <c r="I10" s="7">
        <f t="shared" ref="I10:I23" si="4">+H10/F10</f>
        <v>0.10743492544857215</v>
      </c>
      <c r="J10" s="32">
        <f>+コピー!I3</f>
        <v>5876</v>
      </c>
      <c r="K10" s="7">
        <f t="shared" ref="K10:K23" si="5">+J10/F10</f>
        <v>5.939853424311347E-2</v>
      </c>
      <c r="L10" s="33">
        <f>VALUE(SUBSTITUTE(コピー!K3,"円","　"))</f>
        <v>108.5</v>
      </c>
      <c r="M10" s="33">
        <f>VALUE(SUBSTITUTE(コピー!L3,"円","　"))</f>
        <v>308.89999999999998</v>
      </c>
      <c r="N10" s="10">
        <f t="shared" si="3"/>
        <v>16.423963133640552</v>
      </c>
      <c r="O10" s="10">
        <f t="shared" ref="O10:O22" si="6">+B10/M10</f>
        <v>5.7688572353512466</v>
      </c>
    </row>
    <row r="11" spans="1:20">
      <c r="A11" s="1">
        <v>1000</v>
      </c>
      <c r="B11" s="42">
        <v>894</v>
      </c>
      <c r="C11" s="47">
        <f t="shared" si="2"/>
        <v>54179254.783484399</v>
      </c>
      <c r="E11" s="36">
        <f>+コピー!B4</f>
        <v>39873</v>
      </c>
      <c r="F11" s="32">
        <f>+コピー!C4</f>
        <v>110923</v>
      </c>
      <c r="G11" s="7">
        <f t="shared" ref="G11:G23" si="7">+(F11-F10)/F10</f>
        <v>0.12128380085923679</v>
      </c>
      <c r="H11" s="32">
        <f>+コピー!E4</f>
        <v>10535</v>
      </c>
      <c r="I11" s="7">
        <f t="shared" si="4"/>
        <v>9.4975794019274626E-2</v>
      </c>
      <c r="J11" s="32">
        <f>+コピー!I4</f>
        <v>5380</v>
      </c>
      <c r="K11" s="7">
        <f t="shared" si="5"/>
        <v>4.8502114079135975E-2</v>
      </c>
      <c r="L11" s="33">
        <f>VALUE(SUBSTITUTE(コピー!K4,"円","　"))</f>
        <v>99.3</v>
      </c>
      <c r="M11" s="33">
        <f>VALUE(SUBSTITUTE(コピー!L4,"円","　"))</f>
        <v>392.6</v>
      </c>
      <c r="N11" s="10">
        <f t="shared" si="3"/>
        <v>9.0030211480362539</v>
      </c>
      <c r="O11" s="10">
        <f t="shared" si="6"/>
        <v>2.2771268466632706</v>
      </c>
    </row>
    <row r="12" spans="1:20">
      <c r="A12" s="1" t="s">
        <v>67</v>
      </c>
      <c r="B12" s="42">
        <v>802</v>
      </c>
      <c r="C12" s="47">
        <f t="shared" si="2"/>
        <v>54163701.067615665</v>
      </c>
      <c r="E12" s="36">
        <f>+コピー!B5</f>
        <v>40238</v>
      </c>
      <c r="F12" s="32">
        <f>+コピー!C5</f>
        <v>87536</v>
      </c>
      <c r="G12" s="7">
        <f t="shared" si="7"/>
        <v>-0.21083995203880168</v>
      </c>
      <c r="H12" s="32">
        <f>+コピー!E5</f>
        <v>7986</v>
      </c>
      <c r="I12" s="7">
        <f t="shared" si="4"/>
        <v>9.1231036373606286E-2</v>
      </c>
      <c r="J12" s="32">
        <f>+コピー!I5</f>
        <v>4566</v>
      </c>
      <c r="K12" s="7">
        <f t="shared" si="5"/>
        <v>5.216139645403034E-2</v>
      </c>
      <c r="L12" s="33">
        <f>VALUE(SUBSTITUTE(コピー!K5,"円","　"))</f>
        <v>84.3</v>
      </c>
      <c r="M12" s="33">
        <f>VALUE(SUBSTITUTE(コピー!L5,"円","　"))</f>
        <v>460.6</v>
      </c>
      <c r="N12" s="10">
        <f t="shared" si="3"/>
        <v>9.5136417556346391</v>
      </c>
      <c r="O12" s="10">
        <f t="shared" si="6"/>
        <v>1.7412071211463307</v>
      </c>
    </row>
    <row r="13" spans="1:20">
      <c r="A13" s="1">
        <v>1500</v>
      </c>
      <c r="B13" s="42">
        <v>845</v>
      </c>
      <c r="C13" s="47">
        <f t="shared" si="2"/>
        <v>54190317.195325539</v>
      </c>
      <c r="E13" s="36">
        <f>+コピー!B6</f>
        <v>40603</v>
      </c>
      <c r="F13" s="32">
        <f>+コピー!C6</f>
        <v>79269</v>
      </c>
      <c r="G13" s="7">
        <f t="shared" si="7"/>
        <v>-9.4441144214951561E-2</v>
      </c>
      <c r="H13" s="32">
        <f>+コピー!E6</f>
        <v>5930</v>
      </c>
      <c r="I13" s="7">
        <f t="shared" si="4"/>
        <v>7.4808563246666418E-2</v>
      </c>
      <c r="J13" s="32">
        <f>+コピー!I6</f>
        <v>3246</v>
      </c>
      <c r="K13" s="7">
        <f t="shared" si="5"/>
        <v>4.0949173068917231E-2</v>
      </c>
      <c r="L13" s="33">
        <f>VALUE(SUBSTITUTE(コピー!K6,"円","　"))</f>
        <v>59.9</v>
      </c>
      <c r="M13" s="33">
        <f>VALUE(SUBSTITUTE(コピー!L6,"円","　"))</f>
        <v>502</v>
      </c>
      <c r="N13" s="10">
        <f t="shared" si="3"/>
        <v>14.106844741235392</v>
      </c>
      <c r="O13" s="10">
        <f t="shared" si="6"/>
        <v>1.6832669322709164</v>
      </c>
      <c r="R13" s="4">
        <v>57983</v>
      </c>
      <c r="S13" s="4">
        <v>27200</v>
      </c>
      <c r="T13" s="59">
        <f>+S13/R13</f>
        <v>0.46910301295207218</v>
      </c>
    </row>
    <row r="14" spans="1:20">
      <c r="B14" s="42">
        <v>595</v>
      </c>
      <c r="C14" s="47">
        <f t="shared" si="2"/>
        <v>54147286.821705423</v>
      </c>
      <c r="E14" s="36">
        <f>+コピー!B7</f>
        <v>40969</v>
      </c>
      <c r="F14" s="32">
        <f>+コピー!C7</f>
        <v>97850</v>
      </c>
      <c r="G14" s="7">
        <f t="shared" si="7"/>
        <v>0.23440436993023755</v>
      </c>
      <c r="H14" s="32">
        <f>+コピー!E7</f>
        <v>7406</v>
      </c>
      <c r="I14" s="7">
        <f t="shared" si="4"/>
        <v>7.5687276443536025E-2</v>
      </c>
      <c r="J14" s="32">
        <f>+コピー!I7</f>
        <v>4191</v>
      </c>
      <c r="K14" s="7">
        <f t="shared" si="5"/>
        <v>4.2830863566683697E-2</v>
      </c>
      <c r="L14" s="33">
        <f>VALUE(SUBSTITUTE(コピー!K7,"円","　"))</f>
        <v>77.400000000000006</v>
      </c>
      <c r="M14" s="33">
        <f>VALUE(SUBSTITUTE(コピー!L7,"円","　"))</f>
        <v>554.70000000000005</v>
      </c>
      <c r="N14" s="10">
        <f t="shared" si="3"/>
        <v>7.6873385012919888</v>
      </c>
      <c r="O14" s="10">
        <f t="shared" si="6"/>
        <v>1.0726518839012078</v>
      </c>
      <c r="R14" s="4">
        <v>74743</v>
      </c>
      <c r="S14" s="4">
        <v>30058</v>
      </c>
      <c r="T14" s="59">
        <f t="shared" ref="T14:T22" si="8">+S14/R14</f>
        <v>0.40215137203483936</v>
      </c>
    </row>
    <row r="15" spans="1:20">
      <c r="B15" s="42">
        <v>736</v>
      </c>
      <c r="C15" s="47">
        <f t="shared" si="2"/>
        <v>54208494.208494209</v>
      </c>
      <c r="E15" s="36">
        <f>+コピー!B8</f>
        <v>41334</v>
      </c>
      <c r="F15" s="32">
        <f>+コピー!C8</f>
        <v>93845</v>
      </c>
      <c r="G15" s="7">
        <f t="shared" si="7"/>
        <v>-4.0929994890137968E-2</v>
      </c>
      <c r="H15" s="32">
        <f>+コピー!E8</f>
        <v>5149</v>
      </c>
      <c r="I15" s="7">
        <f t="shared" si="4"/>
        <v>5.4867068037721775E-2</v>
      </c>
      <c r="J15" s="32">
        <f>+コピー!I8</f>
        <v>2808</v>
      </c>
      <c r="K15" s="7">
        <f t="shared" si="5"/>
        <v>2.9921679364910223E-2</v>
      </c>
      <c r="L15" s="33">
        <f>VALUE(SUBSTITUTE(コピー!K8,"円","　"))</f>
        <v>51.8</v>
      </c>
      <c r="M15" s="33">
        <f>VALUE(SUBSTITUTE(コピー!L8,"円","　"))</f>
        <v>588</v>
      </c>
      <c r="N15" s="10">
        <f t="shared" si="3"/>
        <v>14.208494208494209</v>
      </c>
      <c r="O15" s="10">
        <f t="shared" si="6"/>
        <v>1.2517006802721089</v>
      </c>
      <c r="P15" s="32">
        <f>VALUE(SUBSTITUTE(コピー!O8,"円","　"))</f>
        <v>30</v>
      </c>
      <c r="Q15" s="7">
        <f t="shared" ref="Q15:Q23" si="9">+P15/B15</f>
        <v>4.0760869565217392E-2</v>
      </c>
      <c r="R15" s="4">
        <v>62111</v>
      </c>
      <c r="S15" s="4">
        <v>31853</v>
      </c>
      <c r="T15" s="59">
        <f t="shared" si="8"/>
        <v>0.51283991563491171</v>
      </c>
    </row>
    <row r="16" spans="1:20">
      <c r="B16" s="42">
        <v>788</v>
      </c>
      <c r="C16" s="47">
        <f t="shared" si="2"/>
        <v>54127659.574468084</v>
      </c>
      <c r="E16" s="36">
        <f>+コピー!B9</f>
        <v>41699</v>
      </c>
      <c r="F16" s="32">
        <f>+コピー!C9</f>
        <v>76275</v>
      </c>
      <c r="G16" s="7">
        <f t="shared" si="7"/>
        <v>-0.18722361340508284</v>
      </c>
      <c r="H16" s="32">
        <f>+コピー!E9</f>
        <v>4280</v>
      </c>
      <c r="I16" s="7">
        <f t="shared" si="4"/>
        <v>5.6112749918059653E-2</v>
      </c>
      <c r="J16" s="32">
        <f>+コピー!I9</f>
        <v>2544</v>
      </c>
      <c r="K16" s="7">
        <f t="shared" si="5"/>
        <v>3.3352999016715831E-2</v>
      </c>
      <c r="L16" s="33">
        <f>VALUE(SUBSTITUTE(コピー!K9,"円","　"))</f>
        <v>47</v>
      </c>
      <c r="M16" s="33">
        <f>VALUE(SUBSTITUTE(コピー!L9,"円","　"))</f>
        <v>598.79999999999995</v>
      </c>
      <c r="N16" s="10">
        <f t="shared" si="3"/>
        <v>16.76595744680851</v>
      </c>
      <c r="O16" s="10">
        <f t="shared" si="6"/>
        <v>1.3159652638610555</v>
      </c>
      <c r="P16" s="32">
        <f>VALUE(SUBSTITUTE(コピー!O9,"円","　"))</f>
        <v>30</v>
      </c>
      <c r="Q16" s="7">
        <f t="shared" si="9"/>
        <v>3.8071065989847719E-2</v>
      </c>
      <c r="R16" s="4">
        <v>60489</v>
      </c>
      <c r="S16" s="4">
        <v>32434</v>
      </c>
      <c r="T16" s="59">
        <f t="shared" si="8"/>
        <v>0.53619666385623832</v>
      </c>
    </row>
    <row r="17" spans="2:20">
      <c r="B17" s="42">
        <v>1041</v>
      </c>
      <c r="C17" s="47">
        <f t="shared" si="2"/>
        <v>54162162.162162162</v>
      </c>
      <c r="E17" s="36">
        <f>+コピー!B10</f>
        <v>42064</v>
      </c>
      <c r="F17" s="32">
        <f>+コピー!C10</f>
        <v>85241</v>
      </c>
      <c r="G17" s="7">
        <f t="shared" si="7"/>
        <v>0.11754834480498197</v>
      </c>
      <c r="H17" s="32">
        <f>+コピー!E10</f>
        <v>4628</v>
      </c>
      <c r="I17" s="7">
        <f t="shared" si="4"/>
        <v>5.4293121854506632E-2</v>
      </c>
      <c r="J17" s="32">
        <f>+コピー!I10</f>
        <v>3006</v>
      </c>
      <c r="K17" s="7">
        <f t="shared" si="5"/>
        <v>3.5264720029093984E-2</v>
      </c>
      <c r="L17" s="33">
        <f>VALUE(SUBSTITUTE(コピー!K10,"円","　"))</f>
        <v>55.5</v>
      </c>
      <c r="M17" s="33">
        <f>VALUE(SUBSTITUTE(コピー!L10,"円","　"))</f>
        <v>645</v>
      </c>
      <c r="N17" s="10">
        <f t="shared" si="3"/>
        <v>18.756756756756758</v>
      </c>
      <c r="O17" s="10">
        <f t="shared" si="6"/>
        <v>1.613953488372093</v>
      </c>
      <c r="P17" s="32">
        <f>VALUE(SUBSTITUTE(コピー!O10,"円","　"))</f>
        <v>30</v>
      </c>
      <c r="Q17" s="7">
        <f t="shared" si="9"/>
        <v>2.8818443804034581E-2</v>
      </c>
      <c r="R17" s="4">
        <v>69180</v>
      </c>
      <c r="S17" s="4">
        <v>34937</v>
      </c>
      <c r="T17" s="59">
        <f t="shared" si="8"/>
        <v>0.50501590054929169</v>
      </c>
    </row>
    <row r="18" spans="2:20">
      <c r="B18" s="42">
        <v>872</v>
      </c>
      <c r="C18" s="47">
        <f t="shared" si="2"/>
        <v>54200278.164116822</v>
      </c>
      <c r="E18" s="36">
        <f>+コピー!B11</f>
        <v>42430</v>
      </c>
      <c r="F18" s="32">
        <f>+コピー!C11</f>
        <v>89491</v>
      </c>
      <c r="G18" s="7">
        <f t="shared" si="7"/>
        <v>4.9858636102345116E-2</v>
      </c>
      <c r="H18" s="32">
        <f>+コピー!E11</f>
        <v>6792</v>
      </c>
      <c r="I18" s="7">
        <f t="shared" si="4"/>
        <v>7.5895900146383435E-2</v>
      </c>
      <c r="J18" s="32">
        <f>+コピー!I11</f>
        <v>3897</v>
      </c>
      <c r="K18" s="7">
        <f t="shared" si="5"/>
        <v>4.3546278396710283E-2</v>
      </c>
      <c r="L18" s="33">
        <f>VALUE(SUBSTITUTE(コピー!K11,"円","　"))</f>
        <v>71.900000000000006</v>
      </c>
      <c r="M18" s="33">
        <f>VALUE(SUBSTITUTE(コピー!L11,"円","　"))</f>
        <v>677</v>
      </c>
      <c r="N18" s="10">
        <f t="shared" si="3"/>
        <v>12.127955493741306</v>
      </c>
      <c r="O18" s="10">
        <f t="shared" si="6"/>
        <v>1.2880354505169866</v>
      </c>
      <c r="P18" s="32">
        <f>VALUE(SUBSTITUTE(コピー!O11,"円","　"))</f>
        <v>30</v>
      </c>
      <c r="Q18" s="7">
        <f t="shared" si="9"/>
        <v>3.4403669724770644E-2</v>
      </c>
      <c r="R18" s="4">
        <v>72320</v>
      </c>
      <c r="S18" s="4">
        <v>36670</v>
      </c>
      <c r="T18" s="59">
        <f t="shared" si="8"/>
        <v>0.50705199115044253</v>
      </c>
    </row>
    <row r="19" spans="2:20">
      <c r="B19" s="42">
        <v>805</v>
      </c>
      <c r="C19" s="47">
        <f t="shared" si="2"/>
        <v>54178082.19178082</v>
      </c>
      <c r="E19" s="36">
        <f>+コピー!B12</f>
        <v>42795</v>
      </c>
      <c r="F19" s="32">
        <f>+コピー!C12</f>
        <v>101923</v>
      </c>
      <c r="G19" s="7">
        <f t="shared" si="7"/>
        <v>0.13891899744108346</v>
      </c>
      <c r="H19" s="32">
        <f>+コピー!E12</f>
        <v>7904</v>
      </c>
      <c r="I19" s="7">
        <f t="shared" si="4"/>
        <v>7.7548737772632284E-2</v>
      </c>
      <c r="J19" s="32">
        <f>+コピー!I12</f>
        <v>4746</v>
      </c>
      <c r="K19" s="7">
        <f t="shared" si="5"/>
        <v>4.6564563444953543E-2</v>
      </c>
      <c r="L19" s="33">
        <f>VALUE(SUBSTITUTE(コピー!K12,"円","　"))</f>
        <v>87.6</v>
      </c>
      <c r="M19" s="33">
        <f>VALUE(SUBSTITUTE(コピー!L12,"円","　"))</f>
        <v>757.8</v>
      </c>
      <c r="N19" s="10">
        <f t="shared" si="3"/>
        <v>9.1894977168949783</v>
      </c>
      <c r="O19" s="10">
        <f t="shared" si="6"/>
        <v>1.062285563473212</v>
      </c>
      <c r="P19" s="32">
        <f>VALUE(SUBSTITUTE(コピー!O12,"円","　"))</f>
        <v>42</v>
      </c>
      <c r="Q19" s="7">
        <f t="shared" si="9"/>
        <v>5.2173913043478258E-2</v>
      </c>
      <c r="R19" s="4">
        <v>77103</v>
      </c>
      <c r="S19" s="4">
        <v>41050</v>
      </c>
      <c r="T19" s="59">
        <f t="shared" si="8"/>
        <v>0.53240470539408324</v>
      </c>
    </row>
    <row r="20" spans="2:20">
      <c r="B20" s="42">
        <v>967</v>
      </c>
      <c r="C20" s="47">
        <f t="shared" si="2"/>
        <v>54160583.941605836</v>
      </c>
      <c r="E20" s="36">
        <f>+コピー!B13</f>
        <v>43160</v>
      </c>
      <c r="F20" s="32">
        <f>+コピー!C13</f>
        <v>89611</v>
      </c>
      <c r="G20" s="7">
        <f t="shared" si="7"/>
        <v>-0.12079707229967721</v>
      </c>
      <c r="H20" s="32">
        <f>+コピー!E13</f>
        <v>6375</v>
      </c>
      <c r="I20" s="7">
        <f t="shared" si="4"/>
        <v>7.1140819765430588E-2</v>
      </c>
      <c r="J20" s="32">
        <f>+コピー!I13</f>
        <v>4452</v>
      </c>
      <c r="K20" s="7">
        <f t="shared" si="5"/>
        <v>4.9681400720893637E-2</v>
      </c>
      <c r="L20" s="33">
        <f>VALUE(SUBSTITUTE(コピー!K13,"円","　"))</f>
        <v>82.2</v>
      </c>
      <c r="M20" s="33">
        <f>VALUE(SUBSTITUTE(コピー!L13,"円","　"))</f>
        <v>816.7</v>
      </c>
      <c r="N20" s="10">
        <f t="shared" si="3"/>
        <v>11.763990267639903</v>
      </c>
      <c r="O20" s="10">
        <f t="shared" si="6"/>
        <v>1.1840333047630709</v>
      </c>
      <c r="P20" s="32">
        <f>VALUE(SUBSTITUTE(コピー!O13,"円","　"))</f>
        <v>39</v>
      </c>
      <c r="Q20" s="7">
        <f>+P15/B20</f>
        <v>3.1023784901758014E-2</v>
      </c>
      <c r="R20" s="4">
        <v>73847</v>
      </c>
      <c r="S20" s="4">
        <v>44239</v>
      </c>
      <c r="T20" s="59">
        <f t="shared" si="8"/>
        <v>0.59906292740395684</v>
      </c>
    </row>
    <row r="21" spans="2:20">
      <c r="B21" s="42">
        <v>1206</v>
      </c>
      <c r="C21" s="47">
        <f>+J21/L21*1000000</f>
        <v>54145077.720207252</v>
      </c>
      <c r="E21" s="36">
        <f>+コピー!B14</f>
        <v>43525</v>
      </c>
      <c r="F21" s="32">
        <f>+コピー!C14</f>
        <v>97331</v>
      </c>
      <c r="G21" s="7">
        <f t="shared" si="7"/>
        <v>8.6150137817901817E-2</v>
      </c>
      <c r="H21" s="32">
        <f>+コピー!E14</f>
        <v>7683</v>
      </c>
      <c r="I21" s="7">
        <f t="shared" si="4"/>
        <v>7.8936823827968475E-2</v>
      </c>
      <c r="J21" s="32">
        <f>+コピー!I14</f>
        <v>5225</v>
      </c>
      <c r="K21" s="7">
        <f t="shared" si="5"/>
        <v>5.3682793765603969E-2</v>
      </c>
      <c r="L21" s="33">
        <f>VALUE(SUBSTITUTE(コピー!K14,"円","　"))</f>
        <v>96.5</v>
      </c>
      <c r="M21" s="33">
        <f>VALUE(SUBSTITUTE(コピー!L14,"円","　"))</f>
        <v>869.9</v>
      </c>
      <c r="N21" s="10">
        <f t="shared" si="3"/>
        <v>12.49740932642487</v>
      </c>
      <c r="O21" s="10">
        <f t="shared" si="6"/>
        <v>1.3863662489941373</v>
      </c>
      <c r="P21" s="32">
        <f>VALUE(SUBSTITUTE(コピー!O14,"円","　"))</f>
        <v>46</v>
      </c>
      <c r="Q21" s="7">
        <f t="shared" si="9"/>
        <v>3.8142620232172471E-2</v>
      </c>
      <c r="R21" s="4">
        <v>80156</v>
      </c>
      <c r="S21" s="4">
        <v>47123</v>
      </c>
      <c r="T21" s="59">
        <f t="shared" si="8"/>
        <v>0.58789111233095459</v>
      </c>
    </row>
    <row r="22" spans="2:20">
      <c r="B22" s="42">
        <v>1282</v>
      </c>
      <c r="C22" s="47">
        <f>+J22/L22*1000000</f>
        <v>54167034.90941228</v>
      </c>
      <c r="D22" s="73">
        <v>43978</v>
      </c>
      <c r="E22" s="36">
        <f>+コピー!B15</f>
        <v>43891</v>
      </c>
      <c r="F22" s="32">
        <f>+コピー!C15</f>
        <v>140578</v>
      </c>
      <c r="G22" s="7">
        <f t="shared" si="7"/>
        <v>0.44432914487676073</v>
      </c>
      <c r="H22" s="32">
        <f>+コピー!E15</f>
        <v>10040</v>
      </c>
      <c r="I22" s="7">
        <f t="shared" si="4"/>
        <v>7.1419425514660906E-2</v>
      </c>
      <c r="J22" s="32">
        <f>+コピー!I15</f>
        <v>12258</v>
      </c>
      <c r="K22" s="7">
        <f t="shared" si="5"/>
        <v>8.7197143222979417E-2</v>
      </c>
      <c r="L22" s="33">
        <f>VALUE(SUBSTITUTE(コピー!K15,"円","　"))</f>
        <v>226.3</v>
      </c>
      <c r="M22" s="33">
        <f>VALUE(SUBSTITUTE(コピー!L15,"円","　"))</f>
        <v>1233.5</v>
      </c>
      <c r="N22" s="10">
        <f t="shared" si="3"/>
        <v>5.6650463985859476</v>
      </c>
      <c r="O22" s="10">
        <f t="shared" si="6"/>
        <v>1.039319010944467</v>
      </c>
      <c r="P22" s="32">
        <f>VALUE(SUBSTITUTE(コピー!O15,"円","　"))</f>
        <v>53</v>
      </c>
      <c r="Q22" s="7">
        <f t="shared" si="9"/>
        <v>4.1341653666146644E-2</v>
      </c>
      <c r="R22" s="4">
        <v>99349</v>
      </c>
      <c r="S22" s="4">
        <v>66815</v>
      </c>
      <c r="T22" s="59">
        <f t="shared" si="8"/>
        <v>0.67252815831060198</v>
      </c>
    </row>
    <row r="23" spans="2:20">
      <c r="B23" s="42">
        <v>1258</v>
      </c>
      <c r="C23" s="69">
        <f>+C22</f>
        <v>54167034.90941228</v>
      </c>
      <c r="E23" s="31">
        <v>2021</v>
      </c>
      <c r="F23" s="32">
        <f>+AVERAGE(F33:F35)*4</f>
        <v>133409.33333333334</v>
      </c>
      <c r="G23" s="7">
        <f t="shared" si="7"/>
        <v>-5.0994228589584835E-2</v>
      </c>
      <c r="H23" s="32">
        <f>+AVERAGE(H33:H35)*4</f>
        <v>9909.3333333333339</v>
      </c>
      <c r="I23" s="7">
        <f t="shared" si="4"/>
        <v>7.4277661732812292E-2</v>
      </c>
      <c r="J23" s="32">
        <f>+AVERAGE(J33:J35)*4</f>
        <v>6669.333333333333</v>
      </c>
      <c r="K23" s="7">
        <f t="shared" si="5"/>
        <v>4.9991504842239916E-2</v>
      </c>
      <c r="L23" s="32">
        <f>+AVERAGE(L33:L35)*4</f>
        <v>123.2</v>
      </c>
      <c r="N23" s="10">
        <f t="shared" si="3"/>
        <v>10.211038961038961</v>
      </c>
      <c r="P23" s="32">
        <f>VALUE(SUBSTITUTE(コピー!O16,"円","　"))</f>
        <v>47</v>
      </c>
      <c r="Q23" s="7">
        <f t="shared" si="9"/>
        <v>3.7360890302066775E-2</v>
      </c>
      <c r="R23" s="4"/>
      <c r="S23" s="4"/>
    </row>
    <row r="24" spans="2:20">
      <c r="B24" s="46">
        <f>+L24*N24</f>
        <v>1658.0409717865887</v>
      </c>
      <c r="C24" s="69">
        <f t="shared" ref="C24:C28" si="10">+C23</f>
        <v>54167034.90941228</v>
      </c>
      <c r="E24" s="31">
        <v>2022</v>
      </c>
      <c r="F24" s="46">
        <f t="shared" ref="F24:F28" si="11">+F23*(1+G24)</f>
        <v>136077.52000000002</v>
      </c>
      <c r="G24" s="70">
        <v>0.02</v>
      </c>
      <c r="H24" s="46">
        <f t="shared" ref="H24:H28" si="12">+F24*I24</f>
        <v>10069.736480000001</v>
      </c>
      <c r="I24" s="70">
        <v>7.3999999999999996E-2</v>
      </c>
      <c r="J24" s="46">
        <f t="shared" ref="J24:J28" si="13">+F24*K24</f>
        <v>8164.6512000000012</v>
      </c>
      <c r="K24" s="70">
        <v>0.06</v>
      </c>
      <c r="L24" s="15">
        <f t="shared" ref="L24:L28" si="14">+J24/C24*1000000</f>
        <v>150.73099743514442</v>
      </c>
      <c r="N24" s="42">
        <v>11</v>
      </c>
      <c r="R24" s="4"/>
      <c r="S24" s="4"/>
    </row>
    <row r="25" spans="2:20">
      <c r="B25" s="46">
        <f t="shared" ref="B25:B28" si="15">+L25*N25</f>
        <v>1691.2017912223203</v>
      </c>
      <c r="C25" s="69">
        <f t="shared" si="10"/>
        <v>54167034.90941228</v>
      </c>
      <c r="E25" s="31">
        <v>2023</v>
      </c>
      <c r="F25" s="46">
        <f t="shared" si="11"/>
        <v>138799.07040000003</v>
      </c>
      <c r="G25" s="70">
        <f>+G24</f>
        <v>0.02</v>
      </c>
      <c r="H25" s="46">
        <f t="shared" si="12"/>
        <v>10271.131209600002</v>
      </c>
      <c r="I25" s="70">
        <f>+I24</f>
        <v>7.3999999999999996E-2</v>
      </c>
      <c r="J25" s="46">
        <f t="shared" si="13"/>
        <v>8327.9442240000008</v>
      </c>
      <c r="K25" s="70">
        <f>+K24</f>
        <v>0.06</v>
      </c>
      <c r="L25" s="15">
        <f t="shared" si="14"/>
        <v>153.7456173838473</v>
      </c>
      <c r="N25" s="42">
        <f t="shared" ref="N25:N28" si="16">+N24</f>
        <v>11</v>
      </c>
      <c r="R25" s="4"/>
      <c r="S25" s="4"/>
    </row>
    <row r="26" spans="2:20">
      <c r="B26" s="46">
        <f t="shared" si="15"/>
        <v>1725.0258270467671</v>
      </c>
      <c r="C26" s="69">
        <f t="shared" si="10"/>
        <v>54167034.90941228</v>
      </c>
      <c r="E26" s="31">
        <v>2024</v>
      </c>
      <c r="F26" s="46">
        <f t="shared" si="11"/>
        <v>141575.05180800002</v>
      </c>
      <c r="G26" s="70">
        <f t="shared" ref="G26:K28" si="17">+G25</f>
        <v>0.02</v>
      </c>
      <c r="H26" s="46">
        <f t="shared" si="12"/>
        <v>10476.553833792001</v>
      </c>
      <c r="I26" s="70">
        <f t="shared" si="17"/>
        <v>7.3999999999999996E-2</v>
      </c>
      <c r="J26" s="46">
        <f t="shared" si="13"/>
        <v>8494.5031084800012</v>
      </c>
      <c r="K26" s="70">
        <f t="shared" si="17"/>
        <v>0.06</v>
      </c>
      <c r="L26" s="15">
        <f t="shared" si="14"/>
        <v>156.82052973152429</v>
      </c>
      <c r="N26" s="42">
        <f t="shared" si="16"/>
        <v>11</v>
      </c>
      <c r="R26" s="4"/>
      <c r="S26" s="4"/>
    </row>
    <row r="27" spans="2:20">
      <c r="B27" s="46">
        <f t="shared" si="15"/>
        <v>1759.5263435877025</v>
      </c>
      <c r="C27" s="69">
        <f t="shared" si="10"/>
        <v>54167034.90941228</v>
      </c>
      <c r="E27" s="31">
        <v>2025</v>
      </c>
      <c r="F27" s="46">
        <f t="shared" si="11"/>
        <v>144406.55284416003</v>
      </c>
      <c r="G27" s="70">
        <f t="shared" si="17"/>
        <v>0.02</v>
      </c>
      <c r="H27" s="46">
        <f t="shared" si="12"/>
        <v>10686.084910467842</v>
      </c>
      <c r="I27" s="70">
        <f t="shared" si="17"/>
        <v>7.3999999999999996E-2</v>
      </c>
      <c r="J27" s="46">
        <f t="shared" si="13"/>
        <v>8664.3931706496023</v>
      </c>
      <c r="K27" s="70">
        <f t="shared" si="17"/>
        <v>0.06</v>
      </c>
      <c r="L27" s="15">
        <f t="shared" si="14"/>
        <v>159.95694032615478</v>
      </c>
      <c r="N27" s="42">
        <f t="shared" si="16"/>
        <v>11</v>
      </c>
      <c r="R27" s="4"/>
      <c r="S27" s="4"/>
    </row>
    <row r="28" spans="2:20">
      <c r="B28" s="46">
        <f t="shared" si="15"/>
        <v>1794.7168704594565</v>
      </c>
      <c r="C28" s="69">
        <f t="shared" si="10"/>
        <v>54167034.90941228</v>
      </c>
      <c r="D28" s="60">
        <f>+(B28-B2)/B2</f>
        <v>0.49934575644064866</v>
      </c>
      <c r="E28" s="31">
        <v>2026</v>
      </c>
      <c r="F28" s="46">
        <f t="shared" si="11"/>
        <v>147294.68390104323</v>
      </c>
      <c r="G28" s="70">
        <f t="shared" si="17"/>
        <v>0.02</v>
      </c>
      <c r="H28" s="46">
        <f t="shared" si="12"/>
        <v>10899.806608677198</v>
      </c>
      <c r="I28" s="70">
        <f t="shared" si="17"/>
        <v>7.3999999999999996E-2</v>
      </c>
      <c r="J28" s="46">
        <f t="shared" si="13"/>
        <v>8837.6810340625943</v>
      </c>
      <c r="K28" s="70">
        <f t="shared" si="17"/>
        <v>0.06</v>
      </c>
      <c r="L28" s="15">
        <f t="shared" si="14"/>
        <v>163.15607913267786</v>
      </c>
      <c r="N28" s="42">
        <f t="shared" si="16"/>
        <v>11</v>
      </c>
      <c r="R28" s="4"/>
      <c r="S28" s="4"/>
    </row>
    <row r="29" spans="2:20">
      <c r="C29" s="47">
        <v>54168053</v>
      </c>
    </row>
    <row r="30" spans="2:20" ht="25.5">
      <c r="F30" s="64" t="s">
        <v>34</v>
      </c>
      <c r="G30" s="64" t="s">
        <v>35</v>
      </c>
      <c r="H30" s="64" t="s">
        <v>36</v>
      </c>
      <c r="I30" s="64" t="s">
        <v>37</v>
      </c>
      <c r="J30" s="64" t="s">
        <v>38</v>
      </c>
      <c r="K30" s="64" t="s">
        <v>39</v>
      </c>
    </row>
    <row r="31" spans="2:20">
      <c r="F31" s="65">
        <f>+F22</f>
        <v>140578</v>
      </c>
      <c r="G31" s="65">
        <f>+F21</f>
        <v>97331</v>
      </c>
      <c r="H31" s="65">
        <f>+F20</f>
        <v>89611</v>
      </c>
      <c r="I31" s="65">
        <f>+J22</f>
        <v>12258</v>
      </c>
      <c r="J31" s="65">
        <f>+J21</f>
        <v>5225</v>
      </c>
      <c r="K31" s="65">
        <f>+J20</f>
        <v>4452</v>
      </c>
    </row>
    <row r="33" spans="3:12">
      <c r="C33" s="72">
        <f>+コピー!P2</f>
        <v>44050</v>
      </c>
      <c r="D33" s="45" t="str">
        <f>+コピー!R2</f>
        <v>1Q</v>
      </c>
      <c r="E33" s="36">
        <f>+コピー!Q2</f>
        <v>43983</v>
      </c>
      <c r="F33" s="32">
        <f>+コピー!S2</f>
        <v>23375</v>
      </c>
      <c r="G33" s="7" t="e">
        <f t="shared" ref="G33:G35" si="18">+(F33-F32)/F32</f>
        <v>#DIV/0!</v>
      </c>
      <c r="H33" s="32">
        <f>+コピー!U2</f>
        <v>1694</v>
      </c>
      <c r="I33" s="7">
        <f t="shared" ref="I33:I35" si="19">+H33/F33</f>
        <v>7.247058823529412E-2</v>
      </c>
      <c r="J33" s="32">
        <f>+コピー!Y2</f>
        <v>1139</v>
      </c>
      <c r="K33" s="7">
        <f t="shared" ref="K33:K35" si="20">+J33/F33</f>
        <v>4.872727272727273E-2</v>
      </c>
      <c r="L33" s="33">
        <f>VALUE(SUBSTITUTE(コピー!AA2,"円","　"))</f>
        <v>21</v>
      </c>
    </row>
    <row r="34" spans="3:12">
      <c r="C34" s="72">
        <f>+コピー!P3</f>
        <v>44141</v>
      </c>
      <c r="D34" s="45" t="str">
        <f>+コピー!R3</f>
        <v>2Q</v>
      </c>
      <c r="E34" s="36">
        <f>+コピー!Q3</f>
        <v>44075</v>
      </c>
      <c r="F34" s="32">
        <f>+コピー!S3</f>
        <v>39980</v>
      </c>
      <c r="G34" s="7">
        <f t="shared" si="18"/>
        <v>0.7103743315508021</v>
      </c>
      <c r="H34" s="32">
        <f>+コピー!U3</f>
        <v>3142</v>
      </c>
      <c r="I34" s="7">
        <f t="shared" si="19"/>
        <v>7.8589294647323657E-2</v>
      </c>
      <c r="J34" s="32">
        <f>+コピー!Y3</f>
        <v>2088</v>
      </c>
      <c r="K34" s="7">
        <f t="shared" si="20"/>
        <v>5.2226113056528266E-2</v>
      </c>
      <c r="L34" s="33">
        <f>VALUE(SUBSTITUTE(コピー!AA3,"円","　"))</f>
        <v>38.6</v>
      </c>
    </row>
    <row r="35" spans="3:12">
      <c r="C35" s="72">
        <f>+コピー!P4</f>
        <v>44232</v>
      </c>
      <c r="D35" s="45" t="str">
        <f>+コピー!R4</f>
        <v>3Q</v>
      </c>
      <c r="E35" s="36">
        <f>+コピー!Q4</f>
        <v>44166</v>
      </c>
      <c r="F35" s="32">
        <f>+コピー!S4</f>
        <v>36702</v>
      </c>
      <c r="G35" s="7">
        <f t="shared" si="18"/>
        <v>-8.1990995497748881E-2</v>
      </c>
      <c r="H35" s="32">
        <f>+コピー!U4</f>
        <v>2596</v>
      </c>
      <c r="I35" s="7">
        <f t="shared" si="19"/>
        <v>7.0731840226690643E-2</v>
      </c>
      <c r="J35" s="32">
        <f>+コピー!Y4</f>
        <v>1775</v>
      </c>
      <c r="K35" s="7">
        <f t="shared" si="20"/>
        <v>4.8362487057926E-2</v>
      </c>
      <c r="L35" s="33">
        <f>VALUE(SUBSTITUTE(コピー!AA4,"円","　"))</f>
        <v>32.799999999999997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A7A85-360C-4304-A752-EB1AA0E097D8}">
  <dimension ref="A1:T33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N22" sqref="N22"/>
    </sheetView>
  </sheetViews>
  <sheetFormatPr defaultRowHeight="12"/>
  <cols>
    <col min="1" max="1" width="9.375" style="1" customWidth="1"/>
    <col min="2" max="2" width="5.375" style="45" customWidth="1"/>
    <col min="3" max="3" width="7.875" style="45" customWidth="1"/>
    <col min="4" max="4" width="6.375" style="45" customWidth="1"/>
    <col min="5" max="5" width="9" style="45" bestFit="1" customWidth="1"/>
    <col min="6" max="7" width="6.875" style="45" customWidth="1"/>
    <col min="8" max="8" width="6" style="45" customWidth="1"/>
    <col min="9" max="9" width="6.625" style="45" customWidth="1"/>
    <col min="10" max="10" width="5.875" style="45" customWidth="1"/>
    <col min="11" max="11" width="6.5" style="45" customWidth="1"/>
    <col min="12" max="12" width="5.75" style="45" customWidth="1"/>
    <col min="13" max="13" width="6" style="45" customWidth="1"/>
    <col min="14" max="14" width="4.75" style="45" bestFit="1" customWidth="1"/>
    <col min="15" max="15" width="4.5" style="45" customWidth="1"/>
    <col min="16" max="16" width="4" style="45" customWidth="1"/>
    <col min="17" max="17" width="4.875" style="45" customWidth="1"/>
    <col min="18" max="18" width="6" style="45" customWidth="1"/>
    <col min="19" max="19" width="6.25" style="45" customWidth="1"/>
    <col min="20" max="20" width="3.5" style="45" customWidth="1"/>
    <col min="21" max="28" width="9" style="45"/>
    <col min="29" max="29" width="5.125" style="45" customWidth="1"/>
    <col min="30" max="16384" width="9" style="45"/>
  </cols>
  <sheetData>
    <row r="1" spans="1:20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4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1" t="s">
        <v>63</v>
      </c>
      <c r="S1" s="71" t="s">
        <v>64</v>
      </c>
    </row>
    <row r="2" spans="1:20" ht="41.25" customHeight="1" thickBot="1">
      <c r="A2" s="61" t="s">
        <v>40</v>
      </c>
      <c r="B2" s="42">
        <v>1258</v>
      </c>
      <c r="C2" s="9"/>
      <c r="D2" s="9"/>
      <c r="E2" s="36">
        <f>+E22</f>
        <v>43891</v>
      </c>
      <c r="F2" s="49">
        <f>+F22</f>
        <v>140578</v>
      </c>
      <c r="G2" s="50"/>
      <c r="H2" s="9">
        <f>+H22</f>
        <v>10040</v>
      </c>
      <c r="I2" s="51">
        <f>+H2/F2</f>
        <v>7.1419425514660906E-2</v>
      </c>
      <c r="J2" s="49">
        <f>+J22</f>
        <v>12258</v>
      </c>
      <c r="K2" s="51">
        <f>+J2/F2</f>
        <v>8.7197143222979417E-2</v>
      </c>
      <c r="L2" s="9">
        <f>+L22</f>
        <v>226.3</v>
      </c>
      <c r="M2" s="9">
        <f>+M22</f>
        <v>1233.5</v>
      </c>
      <c r="N2" s="17">
        <f t="shared" ref="N2" si="0">+B2/L2</f>
        <v>5.5589924878479895</v>
      </c>
      <c r="O2" s="18">
        <f>+B2/M2</f>
        <v>1.0198621807863801</v>
      </c>
      <c r="P2" s="52">
        <f>+P22</f>
        <v>53</v>
      </c>
      <c r="Q2" s="53">
        <f t="shared" ref="Q2" si="1">+P2/B2</f>
        <v>4.2130365659777423E-2</v>
      </c>
      <c r="R2" s="9">
        <f>+R22</f>
        <v>99349</v>
      </c>
      <c r="S2" s="9">
        <f>+S22</f>
        <v>66815</v>
      </c>
    </row>
    <row r="3" spans="1:20" ht="15.75" customHeight="1">
      <c r="A3" s="67">
        <v>44141</v>
      </c>
      <c r="B3" s="78" t="s">
        <v>28</v>
      </c>
      <c r="C3" s="79"/>
      <c r="D3" s="79"/>
      <c r="E3" s="54">
        <f>+G27</f>
        <v>0.04</v>
      </c>
      <c r="G3" s="80"/>
      <c r="H3" s="81"/>
      <c r="I3" s="81"/>
      <c r="J3" s="81"/>
      <c r="K3" s="81"/>
      <c r="L3" s="81"/>
      <c r="M3" s="81"/>
      <c r="N3" s="81"/>
      <c r="O3" s="81"/>
      <c r="P3" s="81"/>
      <c r="Q3" s="81"/>
      <c r="R3" s="76"/>
      <c r="S3" s="76"/>
    </row>
    <row r="4" spans="1:20" ht="15.75" customHeight="1">
      <c r="B4" s="82" t="s">
        <v>29</v>
      </c>
      <c r="C4" s="83"/>
      <c r="D4" s="83"/>
      <c r="E4" s="55">
        <f>+K27</f>
        <v>5.8999999999999997E-2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76"/>
      <c r="S4" s="76"/>
    </row>
    <row r="5" spans="1:20" ht="15.75" customHeight="1">
      <c r="B5" s="82" t="s">
        <v>11</v>
      </c>
      <c r="C5" s="83"/>
      <c r="D5" s="83"/>
      <c r="E5" s="56">
        <f>+N27</f>
        <v>11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76"/>
      <c r="S5" s="76"/>
    </row>
    <row r="6" spans="1:20" ht="15.75" customHeight="1">
      <c r="A6" s="63"/>
      <c r="B6" s="82" t="s">
        <v>31</v>
      </c>
      <c r="C6" s="83"/>
      <c r="D6" s="83"/>
      <c r="E6" s="56">
        <f>+B27</f>
        <v>1776.0446583829116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76"/>
      <c r="S6" s="76"/>
    </row>
    <row r="7" spans="1:20" ht="15.75" customHeight="1" thickBot="1">
      <c r="B7" s="84" t="s">
        <v>32</v>
      </c>
      <c r="C7" s="85"/>
      <c r="D7" s="85"/>
      <c r="E7" s="57">
        <f>+D27</f>
        <v>0.41180020539182166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76"/>
      <c r="S7" s="76"/>
    </row>
    <row r="8" spans="1:20">
      <c r="A8" s="34" t="s">
        <v>15</v>
      </c>
      <c r="C8" s="1" t="s">
        <v>27</v>
      </c>
      <c r="G8" s="14">
        <f>AVERAGE(G9:G21)</f>
        <v>1.9440014245504556E-2</v>
      </c>
      <c r="I8" s="14">
        <f>AVERAGE(I9:I21)</f>
        <v>7.7001310096937045E-2</v>
      </c>
      <c r="K8" s="14">
        <f>AVERAGE(K9:K21)</f>
        <v>4.4866282406817233E-2</v>
      </c>
      <c r="N8" s="13">
        <f>AVERAGE(N9:N21)</f>
        <v>13.240293681924648</v>
      </c>
      <c r="O8" s="13">
        <f>AVERAGE(O9:O21)</f>
        <v>2.1692640644196191</v>
      </c>
    </row>
    <row r="9" spans="1:20">
      <c r="A9" s="1">
        <v>6379</v>
      </c>
      <c r="B9" s="42">
        <v>1526</v>
      </c>
      <c r="C9" s="47">
        <f t="shared" ref="C9:C20" si="2">+J9/L9*1000000</f>
        <v>54157894.736842103</v>
      </c>
      <c r="E9" s="36">
        <f>+コピー!B2</f>
        <v>39142</v>
      </c>
      <c r="F9" s="32">
        <f>+コピー!C2</f>
        <v>86826</v>
      </c>
      <c r="H9" s="32">
        <f>+コピー!E2</f>
        <v>7648</v>
      </c>
      <c r="I9" s="7">
        <f>+H9/F9</f>
        <v>8.8084214405823147E-2</v>
      </c>
      <c r="J9" s="32">
        <f>+コピー!I2</f>
        <v>4116</v>
      </c>
      <c r="K9" s="7">
        <f>+J9/F9</f>
        <v>4.7405155137861928E-2</v>
      </c>
      <c r="L9" s="33">
        <f>VALUE(SUBSTITUTE(コピー!K2,"円","　"))</f>
        <v>76</v>
      </c>
      <c r="M9" s="33">
        <f>VALUE(SUBSTITUTE(コピー!L2,"円","　"))</f>
        <v>232.8</v>
      </c>
      <c r="N9" s="10">
        <f t="shared" ref="N9:N23" si="3">+B9/L9</f>
        <v>20.078947368421051</v>
      </c>
      <c r="O9" s="10">
        <f>+B9/M9</f>
        <v>6.5549828178694156</v>
      </c>
    </row>
    <row r="10" spans="1:20">
      <c r="B10" s="42">
        <v>1782</v>
      </c>
      <c r="C10" s="47">
        <f t="shared" si="2"/>
        <v>54156682.027649775</v>
      </c>
      <c r="E10" s="36">
        <f>+コピー!B3</f>
        <v>39508</v>
      </c>
      <c r="F10" s="32">
        <f>+コピー!C3</f>
        <v>98925</v>
      </c>
      <c r="G10" s="7">
        <f>+(F10-F9)/F9</f>
        <v>0.13934766083891922</v>
      </c>
      <c r="H10" s="32">
        <f>+コピー!E3</f>
        <v>10628</v>
      </c>
      <c r="I10" s="7">
        <f t="shared" ref="I10:I23" si="4">+H10/F10</f>
        <v>0.10743492544857215</v>
      </c>
      <c r="J10" s="32">
        <f>+コピー!I3</f>
        <v>5876</v>
      </c>
      <c r="K10" s="7">
        <f t="shared" ref="K10:K23" si="5">+J10/F10</f>
        <v>5.939853424311347E-2</v>
      </c>
      <c r="L10" s="33">
        <f>VALUE(SUBSTITUTE(コピー!K3,"円","　"))</f>
        <v>108.5</v>
      </c>
      <c r="M10" s="33">
        <f>VALUE(SUBSTITUTE(コピー!L3,"円","　"))</f>
        <v>308.89999999999998</v>
      </c>
      <c r="N10" s="10">
        <f t="shared" si="3"/>
        <v>16.423963133640552</v>
      </c>
      <c r="O10" s="10">
        <f t="shared" ref="O10:O22" si="6">+B10/M10</f>
        <v>5.7688572353512466</v>
      </c>
    </row>
    <row r="11" spans="1:20">
      <c r="B11" s="42">
        <v>894</v>
      </c>
      <c r="C11" s="47">
        <f t="shared" si="2"/>
        <v>54179254.783484399</v>
      </c>
      <c r="E11" s="36">
        <f>+コピー!B4</f>
        <v>39873</v>
      </c>
      <c r="F11" s="32">
        <f>+コピー!C4</f>
        <v>110923</v>
      </c>
      <c r="G11" s="7">
        <f t="shared" ref="G11:G23" si="7">+(F11-F10)/F10</f>
        <v>0.12128380085923679</v>
      </c>
      <c r="H11" s="32">
        <f>+コピー!E4</f>
        <v>10535</v>
      </c>
      <c r="I11" s="7">
        <f t="shared" si="4"/>
        <v>9.4975794019274626E-2</v>
      </c>
      <c r="J11" s="32">
        <f>+コピー!I4</f>
        <v>5380</v>
      </c>
      <c r="K11" s="7">
        <f t="shared" si="5"/>
        <v>4.8502114079135975E-2</v>
      </c>
      <c r="L11" s="33">
        <f>VALUE(SUBSTITUTE(コピー!K4,"円","　"))</f>
        <v>99.3</v>
      </c>
      <c r="M11" s="33">
        <f>VALUE(SUBSTITUTE(コピー!L4,"円","　"))</f>
        <v>392.6</v>
      </c>
      <c r="N11" s="10">
        <f t="shared" si="3"/>
        <v>9.0030211480362539</v>
      </c>
      <c r="O11" s="10">
        <f t="shared" si="6"/>
        <v>2.2771268466632706</v>
      </c>
    </row>
    <row r="12" spans="1:20">
      <c r="B12" s="42">
        <v>802</v>
      </c>
      <c r="C12" s="47">
        <f t="shared" si="2"/>
        <v>54163701.067615665</v>
      </c>
      <c r="E12" s="36">
        <f>+コピー!B5</f>
        <v>40238</v>
      </c>
      <c r="F12" s="32">
        <f>+コピー!C5</f>
        <v>87536</v>
      </c>
      <c r="G12" s="7">
        <f t="shared" si="7"/>
        <v>-0.21083995203880168</v>
      </c>
      <c r="H12" s="32">
        <f>+コピー!E5</f>
        <v>7986</v>
      </c>
      <c r="I12" s="7">
        <f t="shared" si="4"/>
        <v>9.1231036373606286E-2</v>
      </c>
      <c r="J12" s="32">
        <f>+コピー!I5</f>
        <v>4566</v>
      </c>
      <c r="K12" s="7">
        <f t="shared" si="5"/>
        <v>5.216139645403034E-2</v>
      </c>
      <c r="L12" s="33">
        <f>VALUE(SUBSTITUTE(コピー!K5,"円","　"))</f>
        <v>84.3</v>
      </c>
      <c r="M12" s="33">
        <f>VALUE(SUBSTITUTE(コピー!L5,"円","　"))</f>
        <v>460.6</v>
      </c>
      <c r="N12" s="10">
        <f t="shared" si="3"/>
        <v>9.5136417556346391</v>
      </c>
      <c r="O12" s="10">
        <f t="shared" si="6"/>
        <v>1.7412071211463307</v>
      </c>
    </row>
    <row r="13" spans="1:20">
      <c r="B13" s="42">
        <v>845</v>
      </c>
      <c r="C13" s="47">
        <f t="shared" si="2"/>
        <v>54190317.195325539</v>
      </c>
      <c r="E13" s="36">
        <f>+コピー!B6</f>
        <v>40603</v>
      </c>
      <c r="F13" s="32">
        <f>+コピー!C6</f>
        <v>79269</v>
      </c>
      <c r="G13" s="7">
        <f t="shared" si="7"/>
        <v>-9.4441144214951561E-2</v>
      </c>
      <c r="H13" s="32">
        <f>+コピー!E6</f>
        <v>5930</v>
      </c>
      <c r="I13" s="7">
        <f t="shared" si="4"/>
        <v>7.4808563246666418E-2</v>
      </c>
      <c r="J13" s="32">
        <f>+コピー!I6</f>
        <v>3246</v>
      </c>
      <c r="K13" s="7">
        <f t="shared" si="5"/>
        <v>4.0949173068917231E-2</v>
      </c>
      <c r="L13" s="33">
        <f>VALUE(SUBSTITUTE(コピー!K6,"円","　"))</f>
        <v>59.9</v>
      </c>
      <c r="M13" s="33">
        <f>VALUE(SUBSTITUTE(コピー!L6,"円","　"))</f>
        <v>502</v>
      </c>
      <c r="N13" s="10">
        <f t="shared" si="3"/>
        <v>14.106844741235392</v>
      </c>
      <c r="O13" s="10">
        <f t="shared" si="6"/>
        <v>1.6832669322709164</v>
      </c>
      <c r="R13" s="4">
        <v>57983</v>
      </c>
      <c r="S13" s="4">
        <v>27200</v>
      </c>
      <c r="T13" s="59">
        <f>+S13/R13</f>
        <v>0.46910301295207218</v>
      </c>
    </row>
    <row r="14" spans="1:20">
      <c r="B14" s="42">
        <v>595</v>
      </c>
      <c r="C14" s="47">
        <f t="shared" si="2"/>
        <v>54147286.821705423</v>
      </c>
      <c r="E14" s="36">
        <f>+コピー!B7</f>
        <v>40969</v>
      </c>
      <c r="F14" s="32">
        <f>+コピー!C7</f>
        <v>97850</v>
      </c>
      <c r="G14" s="7">
        <f t="shared" si="7"/>
        <v>0.23440436993023755</v>
      </c>
      <c r="H14" s="32">
        <f>+コピー!E7</f>
        <v>7406</v>
      </c>
      <c r="I14" s="7">
        <f t="shared" si="4"/>
        <v>7.5687276443536025E-2</v>
      </c>
      <c r="J14" s="32">
        <f>+コピー!I7</f>
        <v>4191</v>
      </c>
      <c r="K14" s="7">
        <f t="shared" si="5"/>
        <v>4.2830863566683697E-2</v>
      </c>
      <c r="L14" s="33">
        <f>VALUE(SUBSTITUTE(コピー!K7,"円","　"))</f>
        <v>77.400000000000006</v>
      </c>
      <c r="M14" s="33">
        <f>VALUE(SUBSTITUTE(コピー!L7,"円","　"))</f>
        <v>554.70000000000005</v>
      </c>
      <c r="N14" s="10">
        <f t="shared" si="3"/>
        <v>7.6873385012919888</v>
      </c>
      <c r="O14" s="10">
        <f t="shared" si="6"/>
        <v>1.0726518839012078</v>
      </c>
      <c r="R14" s="4">
        <v>74743</v>
      </c>
      <c r="S14" s="4">
        <v>30058</v>
      </c>
      <c r="T14" s="59">
        <f t="shared" ref="T14:T22" si="8">+S14/R14</f>
        <v>0.40215137203483936</v>
      </c>
    </row>
    <row r="15" spans="1:20">
      <c r="B15" s="42">
        <v>736</v>
      </c>
      <c r="C15" s="47">
        <f t="shared" si="2"/>
        <v>54208494.208494209</v>
      </c>
      <c r="E15" s="36">
        <f>+コピー!B8</f>
        <v>41334</v>
      </c>
      <c r="F15" s="32">
        <f>+コピー!C8</f>
        <v>93845</v>
      </c>
      <c r="G15" s="7">
        <f t="shared" si="7"/>
        <v>-4.0929994890137968E-2</v>
      </c>
      <c r="H15" s="32">
        <f>+コピー!E8</f>
        <v>5149</v>
      </c>
      <c r="I15" s="7">
        <f t="shared" si="4"/>
        <v>5.4867068037721775E-2</v>
      </c>
      <c r="J15" s="32">
        <f>+コピー!I8</f>
        <v>2808</v>
      </c>
      <c r="K15" s="7">
        <f t="shared" si="5"/>
        <v>2.9921679364910223E-2</v>
      </c>
      <c r="L15" s="33">
        <f>VALUE(SUBSTITUTE(コピー!K8,"円","　"))</f>
        <v>51.8</v>
      </c>
      <c r="M15" s="33">
        <f>VALUE(SUBSTITUTE(コピー!L8,"円","　"))</f>
        <v>588</v>
      </c>
      <c r="N15" s="10">
        <f t="shared" si="3"/>
        <v>14.208494208494209</v>
      </c>
      <c r="O15" s="10">
        <f t="shared" si="6"/>
        <v>1.2517006802721089</v>
      </c>
      <c r="P15" s="32">
        <f>VALUE(SUBSTITUTE(コピー!O8,"円","　"))</f>
        <v>30</v>
      </c>
      <c r="Q15" s="7">
        <f t="shared" ref="Q15:Q23" si="9">+P15/B15</f>
        <v>4.0760869565217392E-2</v>
      </c>
      <c r="R15" s="4">
        <v>62111</v>
      </c>
      <c r="S15" s="4">
        <v>31853</v>
      </c>
      <c r="T15" s="59">
        <f t="shared" si="8"/>
        <v>0.51283991563491171</v>
      </c>
    </row>
    <row r="16" spans="1:20">
      <c r="B16" s="42">
        <v>788</v>
      </c>
      <c r="C16" s="47">
        <f t="shared" si="2"/>
        <v>54127659.574468084</v>
      </c>
      <c r="E16" s="36">
        <f>+コピー!B9</f>
        <v>41699</v>
      </c>
      <c r="F16" s="32">
        <f>+コピー!C9</f>
        <v>76275</v>
      </c>
      <c r="G16" s="7">
        <f t="shared" si="7"/>
        <v>-0.18722361340508284</v>
      </c>
      <c r="H16" s="32">
        <f>+コピー!E9</f>
        <v>4280</v>
      </c>
      <c r="I16" s="7">
        <f t="shared" si="4"/>
        <v>5.6112749918059653E-2</v>
      </c>
      <c r="J16" s="32">
        <f>+コピー!I9</f>
        <v>2544</v>
      </c>
      <c r="K16" s="7">
        <f t="shared" si="5"/>
        <v>3.3352999016715831E-2</v>
      </c>
      <c r="L16" s="33">
        <f>VALUE(SUBSTITUTE(コピー!K9,"円","　"))</f>
        <v>47</v>
      </c>
      <c r="M16" s="33">
        <f>VALUE(SUBSTITUTE(コピー!L9,"円","　"))</f>
        <v>598.79999999999995</v>
      </c>
      <c r="N16" s="10">
        <f t="shared" si="3"/>
        <v>16.76595744680851</v>
      </c>
      <c r="O16" s="10">
        <f t="shared" si="6"/>
        <v>1.3159652638610555</v>
      </c>
      <c r="P16" s="32">
        <f>VALUE(SUBSTITUTE(コピー!O9,"円","　"))</f>
        <v>30</v>
      </c>
      <c r="Q16" s="7">
        <f t="shared" si="9"/>
        <v>3.8071065989847719E-2</v>
      </c>
      <c r="R16" s="4">
        <v>60489</v>
      </c>
      <c r="S16" s="4">
        <v>32434</v>
      </c>
      <c r="T16" s="59">
        <f t="shared" si="8"/>
        <v>0.53619666385623832</v>
      </c>
    </row>
    <row r="17" spans="2:20">
      <c r="B17" s="42">
        <v>1041</v>
      </c>
      <c r="C17" s="47">
        <f t="shared" si="2"/>
        <v>54162162.162162162</v>
      </c>
      <c r="E17" s="36">
        <f>+コピー!B10</f>
        <v>42064</v>
      </c>
      <c r="F17" s="32">
        <f>+コピー!C10</f>
        <v>85241</v>
      </c>
      <c r="G17" s="7">
        <f t="shared" si="7"/>
        <v>0.11754834480498197</v>
      </c>
      <c r="H17" s="32">
        <f>+コピー!E10</f>
        <v>4628</v>
      </c>
      <c r="I17" s="7">
        <f t="shared" si="4"/>
        <v>5.4293121854506632E-2</v>
      </c>
      <c r="J17" s="32">
        <f>+コピー!I10</f>
        <v>3006</v>
      </c>
      <c r="K17" s="7">
        <f t="shared" si="5"/>
        <v>3.5264720029093984E-2</v>
      </c>
      <c r="L17" s="33">
        <f>VALUE(SUBSTITUTE(コピー!K10,"円","　"))</f>
        <v>55.5</v>
      </c>
      <c r="M17" s="33">
        <f>VALUE(SUBSTITUTE(コピー!L10,"円","　"))</f>
        <v>645</v>
      </c>
      <c r="N17" s="10">
        <f t="shared" si="3"/>
        <v>18.756756756756758</v>
      </c>
      <c r="O17" s="10">
        <f t="shared" si="6"/>
        <v>1.613953488372093</v>
      </c>
      <c r="P17" s="32">
        <f>VALUE(SUBSTITUTE(コピー!O10,"円","　"))</f>
        <v>30</v>
      </c>
      <c r="Q17" s="7">
        <f t="shared" si="9"/>
        <v>2.8818443804034581E-2</v>
      </c>
      <c r="R17" s="4">
        <v>69180</v>
      </c>
      <c r="S17" s="4">
        <v>34937</v>
      </c>
      <c r="T17" s="59">
        <f t="shared" si="8"/>
        <v>0.50501590054929169</v>
      </c>
    </row>
    <row r="18" spans="2:20">
      <c r="B18" s="42">
        <v>872</v>
      </c>
      <c r="C18" s="47">
        <f t="shared" si="2"/>
        <v>54200278.164116822</v>
      </c>
      <c r="E18" s="36">
        <f>+コピー!B11</f>
        <v>42430</v>
      </c>
      <c r="F18" s="32">
        <f>+コピー!C11</f>
        <v>89491</v>
      </c>
      <c r="G18" s="7">
        <f t="shared" si="7"/>
        <v>4.9858636102345116E-2</v>
      </c>
      <c r="H18" s="32">
        <f>+コピー!E11</f>
        <v>6792</v>
      </c>
      <c r="I18" s="7">
        <f t="shared" si="4"/>
        <v>7.5895900146383435E-2</v>
      </c>
      <c r="J18" s="32">
        <f>+コピー!I11</f>
        <v>3897</v>
      </c>
      <c r="K18" s="7">
        <f t="shared" si="5"/>
        <v>4.3546278396710283E-2</v>
      </c>
      <c r="L18" s="33">
        <f>VALUE(SUBSTITUTE(コピー!K11,"円","　"))</f>
        <v>71.900000000000006</v>
      </c>
      <c r="M18" s="33">
        <f>VALUE(SUBSTITUTE(コピー!L11,"円","　"))</f>
        <v>677</v>
      </c>
      <c r="N18" s="10">
        <f t="shared" si="3"/>
        <v>12.127955493741306</v>
      </c>
      <c r="O18" s="10">
        <f t="shared" si="6"/>
        <v>1.2880354505169866</v>
      </c>
      <c r="P18" s="32">
        <f>VALUE(SUBSTITUTE(コピー!O11,"円","　"))</f>
        <v>30</v>
      </c>
      <c r="Q18" s="7">
        <f t="shared" si="9"/>
        <v>3.4403669724770644E-2</v>
      </c>
      <c r="R18" s="4">
        <v>72320</v>
      </c>
      <c r="S18" s="4">
        <v>36670</v>
      </c>
      <c r="T18" s="59">
        <f t="shared" si="8"/>
        <v>0.50705199115044253</v>
      </c>
    </row>
    <row r="19" spans="2:20">
      <c r="B19" s="42">
        <v>805</v>
      </c>
      <c r="C19" s="47">
        <f t="shared" si="2"/>
        <v>54178082.19178082</v>
      </c>
      <c r="E19" s="36">
        <f>+コピー!B12</f>
        <v>42795</v>
      </c>
      <c r="F19" s="32">
        <f>+コピー!C12</f>
        <v>101923</v>
      </c>
      <c r="G19" s="7">
        <f t="shared" si="7"/>
        <v>0.13891899744108346</v>
      </c>
      <c r="H19" s="32">
        <f>+コピー!E12</f>
        <v>7904</v>
      </c>
      <c r="I19" s="7">
        <f t="shared" si="4"/>
        <v>7.7548737772632284E-2</v>
      </c>
      <c r="J19" s="32">
        <f>+コピー!I12</f>
        <v>4746</v>
      </c>
      <c r="K19" s="7">
        <f t="shared" si="5"/>
        <v>4.6564563444953543E-2</v>
      </c>
      <c r="L19" s="33">
        <f>VALUE(SUBSTITUTE(コピー!K12,"円","　"))</f>
        <v>87.6</v>
      </c>
      <c r="M19" s="33">
        <f>VALUE(SUBSTITUTE(コピー!L12,"円","　"))</f>
        <v>757.8</v>
      </c>
      <c r="N19" s="10">
        <f t="shared" si="3"/>
        <v>9.1894977168949783</v>
      </c>
      <c r="O19" s="10">
        <f t="shared" si="6"/>
        <v>1.062285563473212</v>
      </c>
      <c r="P19" s="32">
        <f>VALUE(SUBSTITUTE(コピー!O12,"円","　"))</f>
        <v>42</v>
      </c>
      <c r="Q19" s="7">
        <f t="shared" si="9"/>
        <v>5.2173913043478258E-2</v>
      </c>
      <c r="R19" s="4">
        <v>77103</v>
      </c>
      <c r="S19" s="4">
        <v>41050</v>
      </c>
      <c r="T19" s="59">
        <f t="shared" si="8"/>
        <v>0.53240470539408324</v>
      </c>
    </row>
    <row r="20" spans="2:20">
      <c r="B20" s="42">
        <v>967</v>
      </c>
      <c r="C20" s="47">
        <f t="shared" si="2"/>
        <v>54160583.941605836</v>
      </c>
      <c r="E20" s="36">
        <f>+コピー!B13</f>
        <v>43160</v>
      </c>
      <c r="F20" s="32">
        <f>+コピー!C13</f>
        <v>89611</v>
      </c>
      <c r="G20" s="7">
        <f t="shared" si="7"/>
        <v>-0.12079707229967721</v>
      </c>
      <c r="H20" s="32">
        <f>+コピー!E13</f>
        <v>6375</v>
      </c>
      <c r="I20" s="7">
        <f t="shared" si="4"/>
        <v>7.1140819765430588E-2</v>
      </c>
      <c r="J20" s="32">
        <f>+コピー!I13</f>
        <v>4452</v>
      </c>
      <c r="K20" s="7">
        <f t="shared" si="5"/>
        <v>4.9681400720893637E-2</v>
      </c>
      <c r="L20" s="33">
        <f>VALUE(SUBSTITUTE(コピー!K13,"円","　"))</f>
        <v>82.2</v>
      </c>
      <c r="M20" s="33">
        <f>VALUE(SUBSTITUTE(コピー!L13,"円","　"))</f>
        <v>816.7</v>
      </c>
      <c r="N20" s="10">
        <f t="shared" si="3"/>
        <v>11.763990267639903</v>
      </c>
      <c r="O20" s="10">
        <f t="shared" si="6"/>
        <v>1.1840333047630709</v>
      </c>
      <c r="P20" s="32">
        <f>VALUE(SUBSTITUTE(コピー!O13,"円","　"))</f>
        <v>39</v>
      </c>
      <c r="Q20" s="7">
        <f>+P15/B20</f>
        <v>3.1023784901758014E-2</v>
      </c>
      <c r="R20" s="4">
        <v>73847</v>
      </c>
      <c r="S20" s="4">
        <v>44239</v>
      </c>
      <c r="T20" s="59">
        <f t="shared" si="8"/>
        <v>0.59906292740395684</v>
      </c>
    </row>
    <row r="21" spans="2:20">
      <c r="B21" s="42">
        <v>1206</v>
      </c>
      <c r="C21" s="47">
        <f>+J21/L21*1000000</f>
        <v>54145077.720207252</v>
      </c>
      <c r="E21" s="36">
        <f>+コピー!B14</f>
        <v>43525</v>
      </c>
      <c r="F21" s="32">
        <f>+コピー!C14</f>
        <v>97331</v>
      </c>
      <c r="G21" s="7">
        <f t="shared" si="7"/>
        <v>8.6150137817901817E-2</v>
      </c>
      <c r="H21" s="32">
        <f>+コピー!E14</f>
        <v>7683</v>
      </c>
      <c r="I21" s="7">
        <f t="shared" si="4"/>
        <v>7.8936823827968475E-2</v>
      </c>
      <c r="J21" s="32">
        <f>+コピー!I14</f>
        <v>5225</v>
      </c>
      <c r="K21" s="7">
        <f t="shared" si="5"/>
        <v>5.3682793765603969E-2</v>
      </c>
      <c r="L21" s="33">
        <f>VALUE(SUBSTITUTE(コピー!K14,"円","　"))</f>
        <v>96.5</v>
      </c>
      <c r="M21" s="33">
        <f>VALUE(SUBSTITUTE(コピー!L14,"円","　"))</f>
        <v>869.9</v>
      </c>
      <c r="N21" s="10">
        <f t="shared" si="3"/>
        <v>12.49740932642487</v>
      </c>
      <c r="O21" s="10">
        <f t="shared" si="6"/>
        <v>1.3863662489941373</v>
      </c>
      <c r="P21" s="32">
        <f>VALUE(SUBSTITUTE(コピー!O14,"円","　"))</f>
        <v>46</v>
      </c>
      <c r="Q21" s="7">
        <f t="shared" si="9"/>
        <v>3.8142620232172471E-2</v>
      </c>
      <c r="R21" s="4">
        <v>80156</v>
      </c>
      <c r="S21" s="4">
        <v>47123</v>
      </c>
      <c r="T21" s="59">
        <f t="shared" si="8"/>
        <v>0.58789111233095459</v>
      </c>
    </row>
    <row r="22" spans="2:20">
      <c r="B22" s="42">
        <v>1282</v>
      </c>
      <c r="C22" s="47">
        <f>+J22/L22*1000000</f>
        <v>54167034.90941228</v>
      </c>
      <c r="D22" s="73">
        <v>43978</v>
      </c>
      <c r="E22" s="36">
        <f>+コピー!B15</f>
        <v>43891</v>
      </c>
      <c r="F22" s="32">
        <f>+コピー!C15</f>
        <v>140578</v>
      </c>
      <c r="G22" s="7">
        <f t="shared" si="7"/>
        <v>0.44432914487676073</v>
      </c>
      <c r="H22" s="32">
        <f>+コピー!E15</f>
        <v>10040</v>
      </c>
      <c r="I22" s="7">
        <f t="shared" si="4"/>
        <v>7.1419425514660906E-2</v>
      </c>
      <c r="J22" s="32">
        <f>+コピー!I15</f>
        <v>12258</v>
      </c>
      <c r="K22" s="7">
        <f t="shared" si="5"/>
        <v>8.7197143222979417E-2</v>
      </c>
      <c r="L22" s="33">
        <f>VALUE(SUBSTITUTE(コピー!K15,"円","　"))</f>
        <v>226.3</v>
      </c>
      <c r="M22" s="33">
        <f>VALUE(SUBSTITUTE(コピー!L15,"円","　"))</f>
        <v>1233.5</v>
      </c>
      <c r="N22" s="10">
        <f t="shared" si="3"/>
        <v>5.6650463985859476</v>
      </c>
      <c r="O22" s="10">
        <f t="shared" si="6"/>
        <v>1.039319010944467</v>
      </c>
      <c r="P22" s="32">
        <f>VALUE(SUBSTITUTE(コピー!O15,"円","　"))</f>
        <v>53</v>
      </c>
      <c r="Q22" s="7">
        <f t="shared" si="9"/>
        <v>4.1341653666146644E-2</v>
      </c>
      <c r="R22" s="4">
        <v>99349</v>
      </c>
      <c r="S22" s="4">
        <v>66815</v>
      </c>
      <c r="T22" s="59">
        <f t="shared" si="8"/>
        <v>0.67252815831060198</v>
      </c>
    </row>
    <row r="23" spans="2:20">
      <c r="B23" s="42">
        <v>1258</v>
      </c>
      <c r="C23" s="69">
        <f>+C22</f>
        <v>54167034.90941228</v>
      </c>
      <c r="E23" s="31">
        <v>2021</v>
      </c>
      <c r="F23" s="32">
        <f>+AVERAGE(F32:F33)*4</f>
        <v>126710</v>
      </c>
      <c r="G23" s="7">
        <f t="shared" si="7"/>
        <v>-9.8649859864274644E-2</v>
      </c>
      <c r="H23" s="32">
        <f>+AVERAGE(H32:H33)*4</f>
        <v>9672</v>
      </c>
      <c r="I23" s="7">
        <f t="shared" si="4"/>
        <v>7.6331781232736165E-2</v>
      </c>
      <c r="J23" s="32">
        <f>+AVERAGE(J32:J33)*4</f>
        <v>6454</v>
      </c>
      <c r="K23" s="7">
        <f t="shared" si="5"/>
        <v>5.0935206376765844E-2</v>
      </c>
      <c r="L23" s="32">
        <f>+AVERAGE(L32:L33)*4</f>
        <v>119.2</v>
      </c>
      <c r="N23" s="10">
        <f t="shared" si="3"/>
        <v>10.553691275167784</v>
      </c>
      <c r="P23" s="32">
        <f>VALUE(SUBSTITUTE(コピー!O16,"円","　"))</f>
        <v>47</v>
      </c>
      <c r="Q23" s="7">
        <f t="shared" si="9"/>
        <v>3.7360890302066775E-2</v>
      </c>
      <c r="R23" s="4"/>
      <c r="S23" s="4"/>
    </row>
    <row r="24" spans="2:20">
      <c r="B24" s="46">
        <f>+L24*N24</f>
        <v>1578.8972341393376</v>
      </c>
      <c r="C24" s="69">
        <f t="shared" ref="C24:C27" si="10">+C23</f>
        <v>54167034.90941228</v>
      </c>
      <c r="E24" s="31">
        <v>2022</v>
      </c>
      <c r="F24" s="46">
        <f t="shared" ref="F24:F27" si="11">+F23*(1+G24)</f>
        <v>131778.4</v>
      </c>
      <c r="G24" s="70">
        <v>0.04</v>
      </c>
      <c r="H24" s="46">
        <f t="shared" ref="H24:H27" si="12">+F24*I24</f>
        <v>9224.4880000000012</v>
      </c>
      <c r="I24" s="70">
        <v>7.0000000000000007E-2</v>
      </c>
      <c r="J24" s="46">
        <f t="shared" ref="J24:J27" si="13">+F24*K24</f>
        <v>7774.9255999999996</v>
      </c>
      <c r="K24" s="70">
        <v>5.8999999999999997E-2</v>
      </c>
      <c r="L24" s="15">
        <f t="shared" ref="L24:L27" si="14">+J24/C24*1000000</f>
        <v>143.53611219448524</v>
      </c>
      <c r="N24" s="42">
        <v>11</v>
      </c>
      <c r="R24" s="4"/>
      <c r="S24" s="4"/>
    </row>
    <row r="25" spans="2:20">
      <c r="B25" s="46">
        <f t="shared" ref="B25:B27" si="15">+L25*N25</f>
        <v>1642.0531235049111</v>
      </c>
      <c r="C25" s="69">
        <f t="shared" si="10"/>
        <v>54167034.90941228</v>
      </c>
      <c r="E25" s="31">
        <v>2023</v>
      </c>
      <c r="F25" s="46">
        <f t="shared" si="11"/>
        <v>137049.53599999999</v>
      </c>
      <c r="G25" s="70">
        <f>+G24</f>
        <v>0.04</v>
      </c>
      <c r="H25" s="46">
        <f t="shared" si="12"/>
        <v>9593.4675200000001</v>
      </c>
      <c r="I25" s="70">
        <f>+I24</f>
        <v>7.0000000000000007E-2</v>
      </c>
      <c r="J25" s="46">
        <f t="shared" si="13"/>
        <v>8085.9226239999989</v>
      </c>
      <c r="K25" s="70">
        <f>+K24</f>
        <v>5.8999999999999997E-2</v>
      </c>
      <c r="L25" s="15">
        <f t="shared" si="14"/>
        <v>149.27755668226465</v>
      </c>
      <c r="N25" s="42">
        <f t="shared" ref="N25:N27" si="16">+N24</f>
        <v>11</v>
      </c>
      <c r="R25" s="4"/>
      <c r="S25" s="4"/>
    </row>
    <row r="26" spans="2:20">
      <c r="B26" s="46">
        <f t="shared" si="15"/>
        <v>1707.7352484451078</v>
      </c>
      <c r="C26" s="69">
        <f t="shared" si="10"/>
        <v>54167034.90941228</v>
      </c>
      <c r="E26" s="31">
        <v>2024</v>
      </c>
      <c r="F26" s="46">
        <f t="shared" si="11"/>
        <v>142531.51744</v>
      </c>
      <c r="G26" s="70">
        <f t="shared" ref="G26:K27" si="17">+G25</f>
        <v>0.04</v>
      </c>
      <c r="H26" s="46">
        <f t="shared" si="12"/>
        <v>9977.2062208000007</v>
      </c>
      <c r="I26" s="70">
        <f t="shared" si="17"/>
        <v>7.0000000000000007E-2</v>
      </c>
      <c r="J26" s="46">
        <f t="shared" si="13"/>
        <v>8409.3595289599998</v>
      </c>
      <c r="K26" s="70">
        <f t="shared" si="17"/>
        <v>5.8999999999999997E-2</v>
      </c>
      <c r="L26" s="15">
        <f t="shared" si="14"/>
        <v>155.24865894955525</v>
      </c>
      <c r="N26" s="42">
        <f t="shared" si="16"/>
        <v>11</v>
      </c>
      <c r="R26" s="4"/>
      <c r="S26" s="4"/>
    </row>
    <row r="27" spans="2:20">
      <c r="B27" s="46">
        <f t="shared" si="15"/>
        <v>1776.0446583829116</v>
      </c>
      <c r="C27" s="69">
        <f t="shared" si="10"/>
        <v>54167034.90941228</v>
      </c>
      <c r="D27" s="60">
        <f>+(B27-B2)/B2</f>
        <v>0.41180020539182166</v>
      </c>
      <c r="E27" s="31">
        <v>2025</v>
      </c>
      <c r="F27" s="46">
        <f t="shared" si="11"/>
        <v>148232.77813759999</v>
      </c>
      <c r="G27" s="70">
        <f t="shared" si="17"/>
        <v>0.04</v>
      </c>
      <c r="H27" s="46">
        <f t="shared" si="12"/>
        <v>10376.294469632001</v>
      </c>
      <c r="I27" s="70">
        <f t="shared" si="17"/>
        <v>7.0000000000000007E-2</v>
      </c>
      <c r="J27" s="46">
        <f t="shared" si="13"/>
        <v>8745.7339101183989</v>
      </c>
      <c r="K27" s="70">
        <f t="shared" si="17"/>
        <v>5.8999999999999997E-2</v>
      </c>
      <c r="L27" s="15">
        <f t="shared" si="14"/>
        <v>161.45860530753743</v>
      </c>
      <c r="N27" s="42">
        <f t="shared" si="16"/>
        <v>11</v>
      </c>
      <c r="R27" s="4"/>
      <c r="S27" s="4"/>
    </row>
    <row r="28" spans="2:20">
      <c r="C28" s="47">
        <v>54168053</v>
      </c>
    </row>
    <row r="29" spans="2:20" ht="25.5">
      <c r="F29" s="64" t="s">
        <v>34</v>
      </c>
      <c r="G29" s="64" t="s">
        <v>35</v>
      </c>
      <c r="H29" s="64" t="s">
        <v>36</v>
      </c>
      <c r="I29" s="64" t="s">
        <v>37</v>
      </c>
      <c r="J29" s="64" t="s">
        <v>38</v>
      </c>
      <c r="K29" s="64" t="s">
        <v>39</v>
      </c>
    </row>
    <row r="30" spans="2:20">
      <c r="F30" s="65">
        <f>+F22</f>
        <v>140578</v>
      </c>
      <c r="G30" s="65">
        <f>+F21</f>
        <v>97331</v>
      </c>
      <c r="H30" s="65">
        <f>+F20</f>
        <v>89611</v>
      </c>
      <c r="I30" s="65">
        <f>+J22</f>
        <v>12258</v>
      </c>
      <c r="J30" s="65">
        <f>+J21</f>
        <v>5225</v>
      </c>
      <c r="K30" s="65">
        <f>+J20</f>
        <v>4452</v>
      </c>
    </row>
    <row r="32" spans="2:20">
      <c r="C32" s="72">
        <f>+コピー!P2</f>
        <v>44050</v>
      </c>
      <c r="D32" s="45" t="str">
        <f>+コピー!R2</f>
        <v>1Q</v>
      </c>
      <c r="E32" s="36">
        <f>+コピー!Q2</f>
        <v>43983</v>
      </c>
      <c r="F32" s="32">
        <f>+コピー!S2</f>
        <v>23375</v>
      </c>
      <c r="G32" s="7" t="e">
        <f t="shared" ref="G32:G33" si="18">+(F32-F31)/F31</f>
        <v>#DIV/0!</v>
      </c>
      <c r="H32" s="32">
        <f>+コピー!U2</f>
        <v>1694</v>
      </c>
      <c r="I32" s="7">
        <f t="shared" ref="I32:I33" si="19">+H32/F32</f>
        <v>7.247058823529412E-2</v>
      </c>
      <c r="J32" s="32">
        <f>+コピー!Y2</f>
        <v>1139</v>
      </c>
      <c r="K32" s="7">
        <f t="shared" ref="K32:K33" si="20">+J32/F32</f>
        <v>4.872727272727273E-2</v>
      </c>
      <c r="L32" s="33">
        <f>VALUE(SUBSTITUTE(コピー!AA2,"円","　"))</f>
        <v>21</v>
      </c>
    </row>
    <row r="33" spans="3:12">
      <c r="C33" s="72">
        <f>+コピー!P3</f>
        <v>44141</v>
      </c>
      <c r="D33" s="45" t="str">
        <f>+コピー!R3</f>
        <v>2Q</v>
      </c>
      <c r="E33" s="36">
        <f>+コピー!Q3</f>
        <v>44075</v>
      </c>
      <c r="F33" s="32">
        <f>+コピー!S3</f>
        <v>39980</v>
      </c>
      <c r="G33" s="7">
        <f t="shared" si="18"/>
        <v>0.7103743315508021</v>
      </c>
      <c r="H33" s="32">
        <f>+コピー!U3</f>
        <v>3142</v>
      </c>
      <c r="I33" s="7">
        <f t="shared" si="19"/>
        <v>7.8589294647323657E-2</v>
      </c>
      <c r="J33" s="32">
        <f>+コピー!Y3</f>
        <v>2088</v>
      </c>
      <c r="K33" s="7">
        <f t="shared" si="20"/>
        <v>5.2226113056528266E-2</v>
      </c>
      <c r="L33" s="33">
        <f>VALUE(SUBSTITUTE(コピー!AA3,"円","　"))</f>
        <v>38.6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F0325-27BC-4D0B-942F-C6A99277B4C9}">
  <dimension ref="A1:AF32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R31" sqref="R31"/>
    </sheetView>
  </sheetViews>
  <sheetFormatPr defaultRowHeight="12"/>
  <cols>
    <col min="1" max="1" width="9.375" style="1" customWidth="1"/>
    <col min="2" max="2" width="5.375" style="45" customWidth="1"/>
    <col min="3" max="3" width="7.875" style="45" customWidth="1"/>
    <col min="4" max="4" width="6.375" style="45" customWidth="1"/>
    <col min="5" max="5" width="9" style="45" bestFit="1" customWidth="1"/>
    <col min="6" max="7" width="6.875" style="45" customWidth="1"/>
    <col min="8" max="8" width="6" style="45" customWidth="1"/>
    <col min="9" max="9" width="6.625" style="45" customWidth="1"/>
    <col min="10" max="10" width="5.875" style="45" customWidth="1"/>
    <col min="11" max="11" width="6.5" style="45" customWidth="1"/>
    <col min="12" max="12" width="5.75" style="45" customWidth="1"/>
    <col min="13" max="13" width="6" style="45" customWidth="1"/>
    <col min="14" max="14" width="4.75" style="45" bestFit="1" customWidth="1"/>
    <col min="15" max="15" width="4.5" style="45" customWidth="1"/>
    <col min="16" max="16" width="4" style="45" customWidth="1"/>
    <col min="17" max="17" width="4.875" style="45" customWidth="1"/>
    <col min="18" max="18" width="6" style="45" customWidth="1"/>
    <col min="19" max="19" width="6.25" style="45" customWidth="1"/>
    <col min="20" max="20" width="3.5" style="45" customWidth="1"/>
    <col min="21" max="28" width="9" style="45"/>
    <col min="29" max="29" width="5.125" style="45" customWidth="1"/>
    <col min="30" max="30" width="10.125" style="45" bestFit="1" customWidth="1"/>
    <col min="31" max="32" width="4.125" style="45" bestFit="1" customWidth="1"/>
    <col min="33" max="16384" width="9" style="45"/>
  </cols>
  <sheetData>
    <row r="1" spans="1:30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4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1" t="s">
        <v>63</v>
      </c>
      <c r="S1" s="71" t="s">
        <v>64</v>
      </c>
    </row>
    <row r="2" spans="1:30" ht="41.25" customHeight="1" thickBot="1">
      <c r="A2" s="61" t="s">
        <v>40</v>
      </c>
      <c r="B2" s="42">
        <v>1258</v>
      </c>
      <c r="C2" s="9"/>
      <c r="D2" s="9"/>
      <c r="E2" s="36">
        <f>+E22</f>
        <v>43891</v>
      </c>
      <c r="F2" s="49">
        <f>+F22</f>
        <v>140578</v>
      </c>
      <c r="G2" s="50"/>
      <c r="H2" s="9">
        <f>+H22</f>
        <v>10040</v>
      </c>
      <c r="I2" s="51">
        <f>+H2/F2</f>
        <v>7.1419425514660906E-2</v>
      </c>
      <c r="J2" s="49">
        <f>+J22</f>
        <v>12258</v>
      </c>
      <c r="K2" s="51">
        <f>+J2/F2</f>
        <v>8.7197143222979417E-2</v>
      </c>
      <c r="L2" s="9">
        <f>+L22</f>
        <v>226.3</v>
      </c>
      <c r="M2" s="9">
        <f>+M22</f>
        <v>1233.5</v>
      </c>
      <c r="N2" s="17">
        <f t="shared" ref="N2" si="0">+B2/L2</f>
        <v>5.5589924878479895</v>
      </c>
      <c r="O2" s="18">
        <f>+B2/M2</f>
        <v>1.0198621807863801</v>
      </c>
      <c r="P2" s="52">
        <f>+P22</f>
        <v>53</v>
      </c>
      <c r="Q2" s="53">
        <f t="shared" ref="Q2" si="1">+P2/B2</f>
        <v>4.2130365659777423E-2</v>
      </c>
      <c r="R2" s="9">
        <f>+R22</f>
        <v>99349</v>
      </c>
      <c r="S2" s="9">
        <f>+S22</f>
        <v>66815</v>
      </c>
    </row>
    <row r="3" spans="1:30" ht="15.75" customHeight="1">
      <c r="A3" s="67">
        <v>44050</v>
      </c>
      <c r="B3" s="78" t="s">
        <v>28</v>
      </c>
      <c r="C3" s="79"/>
      <c r="D3" s="79"/>
      <c r="E3" s="54">
        <f>+G23</f>
        <v>-0.33488881617322769</v>
      </c>
      <c r="G3" s="80"/>
      <c r="H3" s="81"/>
      <c r="I3" s="81"/>
      <c r="J3" s="81"/>
      <c r="K3" s="81"/>
      <c r="L3" s="81"/>
      <c r="M3" s="81"/>
      <c r="N3" s="81"/>
      <c r="O3" s="81"/>
      <c r="P3" s="81"/>
      <c r="Q3" s="81"/>
      <c r="R3" s="66"/>
      <c r="S3" s="66"/>
    </row>
    <row r="4" spans="1:30" ht="15.75" customHeight="1">
      <c r="B4" s="82" t="s">
        <v>29</v>
      </c>
      <c r="C4" s="83"/>
      <c r="D4" s="83"/>
      <c r="E4" s="55">
        <f>+K23</f>
        <v>4.872727272727273E-2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66"/>
      <c r="S4" s="66"/>
    </row>
    <row r="5" spans="1:30" ht="15.75" customHeight="1">
      <c r="B5" s="82" t="s">
        <v>11</v>
      </c>
      <c r="C5" s="83"/>
      <c r="D5" s="83"/>
      <c r="E5" s="56">
        <f>+N23</f>
        <v>14.714285714285714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66"/>
      <c r="S5" s="66"/>
    </row>
    <row r="6" spans="1:30" ht="15.75" customHeight="1">
      <c r="A6" s="63"/>
      <c r="B6" s="82" t="s">
        <v>31</v>
      </c>
      <c r="C6" s="83"/>
      <c r="D6" s="83"/>
      <c r="E6" s="56">
        <f>+B27</f>
        <v>1414.31030471502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66"/>
      <c r="S6" s="66"/>
    </row>
    <row r="7" spans="1:30" ht="15.75" customHeight="1" thickBot="1">
      <c r="B7" s="84" t="s">
        <v>32</v>
      </c>
      <c r="C7" s="85"/>
      <c r="D7" s="85"/>
      <c r="E7" s="57">
        <f>+D27</f>
        <v>0.1242530244157552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66"/>
      <c r="S7" s="66"/>
    </row>
    <row r="8" spans="1:30">
      <c r="A8" s="34" t="s">
        <v>15</v>
      </c>
      <c r="C8" s="1" t="s">
        <v>27</v>
      </c>
      <c r="G8" s="14">
        <f>AVERAGE(G9:G21)</f>
        <v>1.9440014245504556E-2</v>
      </c>
      <c r="I8" s="14">
        <f>AVERAGE(I9:I21)</f>
        <v>7.7001310096937045E-2</v>
      </c>
      <c r="K8" s="14">
        <f>AVERAGE(K9:K21)</f>
        <v>4.4866282406817233E-2</v>
      </c>
      <c r="N8" s="13">
        <f>AVERAGE(N9:N21)</f>
        <v>13.240293681924648</v>
      </c>
      <c r="O8" s="13">
        <f>AVERAGE(O9:O21)</f>
        <v>2.1692640644196191</v>
      </c>
    </row>
    <row r="9" spans="1:30">
      <c r="A9" s="1">
        <v>6379</v>
      </c>
      <c r="B9" s="42">
        <v>1526</v>
      </c>
      <c r="C9" s="47">
        <f t="shared" ref="C9:C20" si="2">+J9/L9*1000000</f>
        <v>54157894.736842103</v>
      </c>
      <c r="E9" s="36">
        <f>+コピー!B2</f>
        <v>39142</v>
      </c>
      <c r="F9" s="32">
        <f>+コピー!C2</f>
        <v>86826</v>
      </c>
      <c r="H9" s="32">
        <f>+コピー!E2</f>
        <v>7648</v>
      </c>
      <c r="I9" s="7">
        <f>+H9/F9</f>
        <v>8.8084214405823147E-2</v>
      </c>
      <c r="J9" s="32">
        <f>+コピー!I2</f>
        <v>4116</v>
      </c>
      <c r="K9" s="7">
        <f>+J9/F9</f>
        <v>4.7405155137861928E-2</v>
      </c>
      <c r="L9" s="33">
        <f>VALUE(SUBSTITUTE(コピー!K2,"円","　"))</f>
        <v>76</v>
      </c>
      <c r="M9" s="33">
        <f>VALUE(SUBSTITUTE(コピー!L2,"円","　"))</f>
        <v>232.8</v>
      </c>
      <c r="N9" s="10">
        <f t="shared" ref="N9:N23" si="3">+B9/L9</f>
        <v>20.078947368421051</v>
      </c>
      <c r="O9" s="10">
        <f>+B9/M9</f>
        <v>6.5549828178694156</v>
      </c>
      <c r="AD9" s="4"/>
    </row>
    <row r="10" spans="1:30">
      <c r="B10" s="42">
        <v>1782</v>
      </c>
      <c r="C10" s="47">
        <f t="shared" si="2"/>
        <v>54156682.027649775</v>
      </c>
      <c r="E10" s="36">
        <f>+コピー!B3</f>
        <v>39508</v>
      </c>
      <c r="F10" s="32">
        <f>+コピー!C3</f>
        <v>98925</v>
      </c>
      <c r="G10" s="7">
        <f>+(F10-F9)/F9</f>
        <v>0.13934766083891922</v>
      </c>
      <c r="H10" s="32">
        <f>+コピー!E3</f>
        <v>10628</v>
      </c>
      <c r="I10" s="7">
        <f t="shared" ref="I10:I23" si="4">+H10/F10</f>
        <v>0.10743492544857215</v>
      </c>
      <c r="J10" s="32">
        <f>+コピー!I3</f>
        <v>5876</v>
      </c>
      <c r="K10" s="7">
        <f t="shared" ref="K10:K23" si="5">+J10/F10</f>
        <v>5.939853424311347E-2</v>
      </c>
      <c r="L10" s="33">
        <f>VALUE(SUBSTITUTE(コピー!K3,"円","　"))</f>
        <v>108.5</v>
      </c>
      <c r="M10" s="33">
        <f>VALUE(SUBSTITUTE(コピー!L3,"円","　"))</f>
        <v>308.89999999999998</v>
      </c>
      <c r="N10" s="10">
        <f t="shared" si="3"/>
        <v>16.423963133640552</v>
      </c>
      <c r="O10" s="10">
        <f t="shared" ref="O10:O22" si="6">+B10/M10</f>
        <v>5.7688572353512466</v>
      </c>
      <c r="AD10" s="4"/>
    </row>
    <row r="11" spans="1:30">
      <c r="B11" s="42">
        <v>894</v>
      </c>
      <c r="C11" s="47">
        <f t="shared" si="2"/>
        <v>54179254.783484399</v>
      </c>
      <c r="E11" s="36">
        <f>+コピー!B4</f>
        <v>39873</v>
      </c>
      <c r="F11" s="32">
        <f>+コピー!C4</f>
        <v>110923</v>
      </c>
      <c r="G11" s="7">
        <f t="shared" ref="G11:G23" si="7">+(F11-F10)/F10</f>
        <v>0.12128380085923679</v>
      </c>
      <c r="H11" s="32">
        <f>+コピー!E4</f>
        <v>10535</v>
      </c>
      <c r="I11" s="7">
        <f t="shared" si="4"/>
        <v>9.4975794019274626E-2</v>
      </c>
      <c r="J11" s="32">
        <f>+コピー!I4</f>
        <v>5380</v>
      </c>
      <c r="K11" s="7">
        <f t="shared" si="5"/>
        <v>4.8502114079135975E-2</v>
      </c>
      <c r="L11" s="33">
        <f>VALUE(SUBSTITUTE(コピー!K4,"円","　"))</f>
        <v>99.3</v>
      </c>
      <c r="M11" s="33">
        <f>VALUE(SUBSTITUTE(コピー!L4,"円","　"))</f>
        <v>392.6</v>
      </c>
      <c r="N11" s="10">
        <f t="shared" si="3"/>
        <v>9.0030211480362539</v>
      </c>
      <c r="O11" s="10">
        <f t="shared" si="6"/>
        <v>2.2771268466632706</v>
      </c>
      <c r="AD11" s="4"/>
    </row>
    <row r="12" spans="1:30">
      <c r="B12" s="42">
        <v>802</v>
      </c>
      <c r="C12" s="47">
        <f t="shared" si="2"/>
        <v>54163701.067615665</v>
      </c>
      <c r="E12" s="36">
        <f>+コピー!B5</f>
        <v>40238</v>
      </c>
      <c r="F12" s="32">
        <f>+コピー!C5</f>
        <v>87536</v>
      </c>
      <c r="G12" s="7">
        <f t="shared" si="7"/>
        <v>-0.21083995203880168</v>
      </c>
      <c r="H12" s="32">
        <f>+コピー!E5</f>
        <v>7986</v>
      </c>
      <c r="I12" s="7">
        <f t="shared" si="4"/>
        <v>9.1231036373606286E-2</v>
      </c>
      <c r="J12" s="32">
        <f>+コピー!I5</f>
        <v>4566</v>
      </c>
      <c r="K12" s="7">
        <f t="shared" si="5"/>
        <v>5.216139645403034E-2</v>
      </c>
      <c r="L12" s="33">
        <f>VALUE(SUBSTITUTE(コピー!K5,"円","　"))</f>
        <v>84.3</v>
      </c>
      <c r="M12" s="33">
        <f>VALUE(SUBSTITUTE(コピー!L5,"円","　"))</f>
        <v>460.6</v>
      </c>
      <c r="N12" s="10">
        <f t="shared" si="3"/>
        <v>9.5136417556346391</v>
      </c>
      <c r="O12" s="10">
        <f t="shared" si="6"/>
        <v>1.7412071211463307</v>
      </c>
      <c r="AD12" s="4"/>
    </row>
    <row r="13" spans="1:30">
      <c r="B13" s="42">
        <v>845</v>
      </c>
      <c r="C13" s="47">
        <f t="shared" si="2"/>
        <v>54190317.195325539</v>
      </c>
      <c r="E13" s="36">
        <f>+コピー!B6</f>
        <v>40603</v>
      </c>
      <c r="F13" s="32">
        <f>+コピー!C6</f>
        <v>79269</v>
      </c>
      <c r="G13" s="7">
        <f t="shared" si="7"/>
        <v>-9.4441144214951561E-2</v>
      </c>
      <c r="H13" s="32">
        <f>+コピー!E6</f>
        <v>5930</v>
      </c>
      <c r="I13" s="7">
        <f t="shared" si="4"/>
        <v>7.4808563246666418E-2</v>
      </c>
      <c r="J13" s="32">
        <f>+コピー!I6</f>
        <v>3246</v>
      </c>
      <c r="K13" s="7">
        <f t="shared" si="5"/>
        <v>4.0949173068917231E-2</v>
      </c>
      <c r="L13" s="33">
        <f>VALUE(SUBSTITUTE(コピー!K6,"円","　"))</f>
        <v>59.9</v>
      </c>
      <c r="M13" s="33">
        <f>VALUE(SUBSTITUTE(コピー!L6,"円","　"))</f>
        <v>502</v>
      </c>
      <c r="N13" s="10">
        <f t="shared" si="3"/>
        <v>14.106844741235392</v>
      </c>
      <c r="O13" s="10">
        <f t="shared" si="6"/>
        <v>1.6832669322709164</v>
      </c>
      <c r="R13" s="4">
        <v>57983</v>
      </c>
      <c r="S13" s="4">
        <v>27200</v>
      </c>
      <c r="T13" s="59">
        <f>+S13/R13</f>
        <v>0.46910301295207218</v>
      </c>
      <c r="AD13" s="4"/>
    </row>
    <row r="14" spans="1:30">
      <c r="B14" s="42">
        <v>595</v>
      </c>
      <c r="C14" s="47">
        <f t="shared" si="2"/>
        <v>54147286.821705423</v>
      </c>
      <c r="E14" s="36">
        <f>+コピー!B7</f>
        <v>40969</v>
      </c>
      <c r="F14" s="32">
        <f>+コピー!C7</f>
        <v>97850</v>
      </c>
      <c r="G14" s="7">
        <f t="shared" si="7"/>
        <v>0.23440436993023755</v>
      </c>
      <c r="H14" s="32">
        <f>+コピー!E7</f>
        <v>7406</v>
      </c>
      <c r="I14" s="7">
        <f t="shared" si="4"/>
        <v>7.5687276443536025E-2</v>
      </c>
      <c r="J14" s="32">
        <f>+コピー!I7</f>
        <v>4191</v>
      </c>
      <c r="K14" s="7">
        <f t="shared" si="5"/>
        <v>4.2830863566683697E-2</v>
      </c>
      <c r="L14" s="33">
        <f>VALUE(SUBSTITUTE(コピー!K7,"円","　"))</f>
        <v>77.400000000000006</v>
      </c>
      <c r="M14" s="33">
        <f>VALUE(SUBSTITUTE(コピー!L7,"円","　"))</f>
        <v>554.70000000000005</v>
      </c>
      <c r="N14" s="10">
        <f t="shared" si="3"/>
        <v>7.6873385012919888</v>
      </c>
      <c r="O14" s="10">
        <f t="shared" si="6"/>
        <v>1.0726518839012078</v>
      </c>
      <c r="R14" s="4">
        <v>74743</v>
      </c>
      <c r="S14" s="4">
        <v>30058</v>
      </c>
      <c r="T14" s="59">
        <f t="shared" ref="T14:T22" si="8">+S14/R14</f>
        <v>0.40215137203483936</v>
      </c>
      <c r="AD14" s="4"/>
    </row>
    <row r="15" spans="1:30">
      <c r="B15" s="42">
        <v>736</v>
      </c>
      <c r="C15" s="47">
        <f t="shared" si="2"/>
        <v>54208494.208494209</v>
      </c>
      <c r="E15" s="36">
        <f>+コピー!B8</f>
        <v>41334</v>
      </c>
      <c r="F15" s="32">
        <f>+コピー!C8</f>
        <v>93845</v>
      </c>
      <c r="G15" s="7">
        <f t="shared" si="7"/>
        <v>-4.0929994890137968E-2</v>
      </c>
      <c r="H15" s="32">
        <f>+コピー!E8</f>
        <v>5149</v>
      </c>
      <c r="I15" s="7">
        <f t="shared" si="4"/>
        <v>5.4867068037721775E-2</v>
      </c>
      <c r="J15" s="32">
        <f>+コピー!I8</f>
        <v>2808</v>
      </c>
      <c r="K15" s="7">
        <f t="shared" si="5"/>
        <v>2.9921679364910223E-2</v>
      </c>
      <c r="L15" s="33">
        <f>VALUE(SUBSTITUTE(コピー!K8,"円","　"))</f>
        <v>51.8</v>
      </c>
      <c r="M15" s="33">
        <f>VALUE(SUBSTITUTE(コピー!L8,"円","　"))</f>
        <v>588</v>
      </c>
      <c r="N15" s="10">
        <f t="shared" si="3"/>
        <v>14.208494208494209</v>
      </c>
      <c r="O15" s="10">
        <f t="shared" si="6"/>
        <v>1.2517006802721089</v>
      </c>
      <c r="P15" s="32">
        <f>VALUE(SUBSTITUTE(コピー!O8,"円","　"))</f>
        <v>30</v>
      </c>
      <c r="Q15" s="7">
        <f t="shared" ref="Q15:Q23" si="9">+P15/B15</f>
        <v>4.0760869565217392E-2</v>
      </c>
      <c r="R15" s="4">
        <v>62111</v>
      </c>
      <c r="S15" s="4">
        <v>31853</v>
      </c>
      <c r="T15" s="59">
        <f t="shared" si="8"/>
        <v>0.51283991563491171</v>
      </c>
      <c r="AD15" s="4"/>
    </row>
    <row r="16" spans="1:30">
      <c r="B16" s="42">
        <v>788</v>
      </c>
      <c r="C16" s="47">
        <f t="shared" si="2"/>
        <v>54127659.574468084</v>
      </c>
      <c r="E16" s="36">
        <f>+コピー!B9</f>
        <v>41699</v>
      </c>
      <c r="F16" s="32">
        <f>+コピー!C9</f>
        <v>76275</v>
      </c>
      <c r="G16" s="7">
        <f t="shared" si="7"/>
        <v>-0.18722361340508284</v>
      </c>
      <c r="H16" s="32">
        <f>+コピー!E9</f>
        <v>4280</v>
      </c>
      <c r="I16" s="7">
        <f t="shared" si="4"/>
        <v>5.6112749918059653E-2</v>
      </c>
      <c r="J16" s="32">
        <f>+コピー!I9</f>
        <v>2544</v>
      </c>
      <c r="K16" s="7">
        <f t="shared" si="5"/>
        <v>3.3352999016715831E-2</v>
      </c>
      <c r="L16" s="33">
        <f>VALUE(SUBSTITUTE(コピー!K9,"円","　"))</f>
        <v>47</v>
      </c>
      <c r="M16" s="33">
        <f>VALUE(SUBSTITUTE(コピー!L9,"円","　"))</f>
        <v>598.79999999999995</v>
      </c>
      <c r="N16" s="10">
        <f t="shared" si="3"/>
        <v>16.76595744680851</v>
      </c>
      <c r="O16" s="10">
        <f t="shared" si="6"/>
        <v>1.3159652638610555</v>
      </c>
      <c r="P16" s="32">
        <f>VALUE(SUBSTITUTE(コピー!O9,"円","　"))</f>
        <v>30</v>
      </c>
      <c r="Q16" s="7">
        <f t="shared" si="9"/>
        <v>3.8071065989847719E-2</v>
      </c>
      <c r="R16" s="4">
        <v>60489</v>
      </c>
      <c r="S16" s="4">
        <v>32434</v>
      </c>
      <c r="T16" s="59">
        <f t="shared" si="8"/>
        <v>0.53619666385623832</v>
      </c>
      <c r="AD16" s="4"/>
    </row>
    <row r="17" spans="2:32">
      <c r="B17" s="42">
        <v>1041</v>
      </c>
      <c r="C17" s="47">
        <f t="shared" si="2"/>
        <v>54162162.162162162</v>
      </c>
      <c r="E17" s="36">
        <f>+コピー!B10</f>
        <v>42064</v>
      </c>
      <c r="F17" s="32">
        <f>+コピー!C10</f>
        <v>85241</v>
      </c>
      <c r="G17" s="7">
        <f t="shared" si="7"/>
        <v>0.11754834480498197</v>
      </c>
      <c r="H17" s="32">
        <f>+コピー!E10</f>
        <v>4628</v>
      </c>
      <c r="I17" s="7">
        <f t="shared" si="4"/>
        <v>5.4293121854506632E-2</v>
      </c>
      <c r="J17" s="32">
        <f>+コピー!I10</f>
        <v>3006</v>
      </c>
      <c r="K17" s="7">
        <f t="shared" si="5"/>
        <v>3.5264720029093984E-2</v>
      </c>
      <c r="L17" s="33">
        <f>VALUE(SUBSTITUTE(コピー!K10,"円","　"))</f>
        <v>55.5</v>
      </c>
      <c r="M17" s="33">
        <f>VALUE(SUBSTITUTE(コピー!L10,"円","　"))</f>
        <v>645</v>
      </c>
      <c r="N17" s="10">
        <f t="shared" si="3"/>
        <v>18.756756756756758</v>
      </c>
      <c r="O17" s="10">
        <f t="shared" si="6"/>
        <v>1.613953488372093</v>
      </c>
      <c r="P17" s="32">
        <f>VALUE(SUBSTITUTE(コピー!O10,"円","　"))</f>
        <v>30</v>
      </c>
      <c r="Q17" s="7">
        <f t="shared" si="9"/>
        <v>2.8818443804034581E-2</v>
      </c>
      <c r="R17" s="4">
        <v>69180</v>
      </c>
      <c r="S17" s="4">
        <v>34937</v>
      </c>
      <c r="T17" s="59">
        <f t="shared" si="8"/>
        <v>0.50501590054929169</v>
      </c>
      <c r="AD17" s="4"/>
    </row>
    <row r="18" spans="2:32">
      <c r="B18" s="42">
        <v>872</v>
      </c>
      <c r="C18" s="47">
        <f t="shared" si="2"/>
        <v>54200278.164116822</v>
      </c>
      <c r="E18" s="36">
        <f>+コピー!B11</f>
        <v>42430</v>
      </c>
      <c r="F18" s="32">
        <f>+コピー!C11</f>
        <v>89491</v>
      </c>
      <c r="G18" s="7">
        <f t="shared" si="7"/>
        <v>4.9858636102345116E-2</v>
      </c>
      <c r="H18" s="32">
        <f>+コピー!E11</f>
        <v>6792</v>
      </c>
      <c r="I18" s="7">
        <f t="shared" si="4"/>
        <v>7.5895900146383435E-2</v>
      </c>
      <c r="J18" s="32">
        <f>+コピー!I11</f>
        <v>3897</v>
      </c>
      <c r="K18" s="7">
        <f t="shared" si="5"/>
        <v>4.3546278396710283E-2</v>
      </c>
      <c r="L18" s="33">
        <f>VALUE(SUBSTITUTE(コピー!K11,"円","　"))</f>
        <v>71.900000000000006</v>
      </c>
      <c r="M18" s="33">
        <f>VALUE(SUBSTITUTE(コピー!L11,"円","　"))</f>
        <v>677</v>
      </c>
      <c r="N18" s="10">
        <f t="shared" si="3"/>
        <v>12.127955493741306</v>
      </c>
      <c r="O18" s="10">
        <f t="shared" si="6"/>
        <v>1.2880354505169866</v>
      </c>
      <c r="P18" s="32">
        <f>VALUE(SUBSTITUTE(コピー!O11,"円","　"))</f>
        <v>30</v>
      </c>
      <c r="Q18" s="7">
        <f t="shared" si="9"/>
        <v>3.4403669724770644E-2</v>
      </c>
      <c r="R18" s="4">
        <v>72320</v>
      </c>
      <c r="S18" s="4">
        <v>36670</v>
      </c>
      <c r="T18" s="59">
        <f t="shared" si="8"/>
        <v>0.50705199115044253</v>
      </c>
      <c r="AD18" s="4"/>
    </row>
    <row r="19" spans="2:32">
      <c r="B19" s="42">
        <v>805</v>
      </c>
      <c r="C19" s="47">
        <f t="shared" si="2"/>
        <v>54178082.19178082</v>
      </c>
      <c r="E19" s="36">
        <f>+コピー!B12</f>
        <v>42795</v>
      </c>
      <c r="F19" s="32">
        <f>+コピー!C12</f>
        <v>101923</v>
      </c>
      <c r="G19" s="7">
        <f t="shared" si="7"/>
        <v>0.13891899744108346</v>
      </c>
      <c r="H19" s="32">
        <f>+コピー!E12</f>
        <v>7904</v>
      </c>
      <c r="I19" s="7">
        <f t="shared" si="4"/>
        <v>7.7548737772632284E-2</v>
      </c>
      <c r="J19" s="32">
        <f>+コピー!I12</f>
        <v>4746</v>
      </c>
      <c r="K19" s="7">
        <f t="shared" si="5"/>
        <v>4.6564563444953543E-2</v>
      </c>
      <c r="L19" s="33">
        <f>VALUE(SUBSTITUTE(コピー!K12,"円","　"))</f>
        <v>87.6</v>
      </c>
      <c r="M19" s="33">
        <f>VALUE(SUBSTITUTE(コピー!L12,"円","　"))</f>
        <v>757.8</v>
      </c>
      <c r="N19" s="10">
        <f t="shared" si="3"/>
        <v>9.1894977168949783</v>
      </c>
      <c r="O19" s="10">
        <f t="shared" si="6"/>
        <v>1.062285563473212</v>
      </c>
      <c r="P19" s="32">
        <f>VALUE(SUBSTITUTE(コピー!O12,"円","　"))</f>
        <v>42</v>
      </c>
      <c r="Q19" s="7">
        <f t="shared" si="9"/>
        <v>5.2173913043478258E-2</v>
      </c>
      <c r="R19" s="4">
        <v>77103</v>
      </c>
      <c r="S19" s="4">
        <v>41050</v>
      </c>
      <c r="T19" s="59">
        <f t="shared" si="8"/>
        <v>0.53240470539408324</v>
      </c>
      <c r="AD19" s="4"/>
    </row>
    <row r="20" spans="2:32">
      <c r="B20" s="42">
        <v>967</v>
      </c>
      <c r="C20" s="47">
        <f t="shared" si="2"/>
        <v>54160583.941605836</v>
      </c>
      <c r="E20" s="36">
        <f>+コピー!B13</f>
        <v>43160</v>
      </c>
      <c r="F20" s="32">
        <f>+コピー!C13</f>
        <v>89611</v>
      </c>
      <c r="G20" s="7">
        <f t="shared" si="7"/>
        <v>-0.12079707229967721</v>
      </c>
      <c r="H20" s="32">
        <f>+コピー!E13</f>
        <v>6375</v>
      </c>
      <c r="I20" s="7">
        <f t="shared" si="4"/>
        <v>7.1140819765430588E-2</v>
      </c>
      <c r="J20" s="32">
        <f>+コピー!I13</f>
        <v>4452</v>
      </c>
      <c r="K20" s="7">
        <f t="shared" si="5"/>
        <v>4.9681400720893637E-2</v>
      </c>
      <c r="L20" s="33">
        <f>VALUE(SUBSTITUTE(コピー!K13,"円","　"))</f>
        <v>82.2</v>
      </c>
      <c r="M20" s="33">
        <f>VALUE(SUBSTITUTE(コピー!L13,"円","　"))</f>
        <v>816.7</v>
      </c>
      <c r="N20" s="10">
        <f t="shared" si="3"/>
        <v>11.763990267639903</v>
      </c>
      <c r="O20" s="10">
        <f t="shared" si="6"/>
        <v>1.1840333047630709</v>
      </c>
      <c r="P20" s="32">
        <f>VALUE(SUBSTITUTE(コピー!O13,"円","　"))</f>
        <v>39</v>
      </c>
      <c r="Q20" s="7">
        <f>+P15/B20</f>
        <v>3.1023784901758014E-2</v>
      </c>
      <c r="R20" s="4">
        <v>73847</v>
      </c>
      <c r="S20" s="4">
        <v>44239</v>
      </c>
      <c r="T20" s="59">
        <f t="shared" si="8"/>
        <v>0.59906292740395684</v>
      </c>
      <c r="AD20" s="4"/>
    </row>
    <row r="21" spans="2:32">
      <c r="B21" s="42">
        <v>1206</v>
      </c>
      <c r="C21" s="47">
        <f>+J21/L21*1000000</f>
        <v>54145077.720207252</v>
      </c>
      <c r="E21" s="36">
        <f>+コピー!B14</f>
        <v>43525</v>
      </c>
      <c r="F21" s="32">
        <f>+コピー!C14</f>
        <v>97331</v>
      </c>
      <c r="G21" s="7">
        <f t="shared" si="7"/>
        <v>8.6150137817901817E-2</v>
      </c>
      <c r="H21" s="32">
        <f>+コピー!E14</f>
        <v>7683</v>
      </c>
      <c r="I21" s="7">
        <f t="shared" si="4"/>
        <v>7.8936823827968475E-2</v>
      </c>
      <c r="J21" s="32">
        <f>+コピー!I14</f>
        <v>5225</v>
      </c>
      <c r="K21" s="7">
        <f t="shared" si="5"/>
        <v>5.3682793765603969E-2</v>
      </c>
      <c r="L21" s="33">
        <f>VALUE(SUBSTITUTE(コピー!K14,"円","　"))</f>
        <v>96.5</v>
      </c>
      <c r="M21" s="33">
        <f>VALUE(SUBSTITUTE(コピー!L14,"円","　"))</f>
        <v>869.9</v>
      </c>
      <c r="N21" s="10">
        <f t="shared" si="3"/>
        <v>12.49740932642487</v>
      </c>
      <c r="O21" s="10">
        <f t="shared" si="6"/>
        <v>1.3863662489941373</v>
      </c>
      <c r="P21" s="32">
        <f>VALUE(SUBSTITUTE(コピー!O14,"円","　"))</f>
        <v>46</v>
      </c>
      <c r="Q21" s="7">
        <f t="shared" si="9"/>
        <v>3.8142620232172471E-2</v>
      </c>
      <c r="R21" s="4">
        <v>80156</v>
      </c>
      <c r="S21" s="4">
        <v>47123</v>
      </c>
      <c r="T21" s="59">
        <f t="shared" si="8"/>
        <v>0.58789111233095459</v>
      </c>
      <c r="AD21" s="4"/>
    </row>
    <row r="22" spans="2:32" ht="13.5">
      <c r="B22" s="42">
        <v>1282</v>
      </c>
      <c r="C22" s="47">
        <f>+J22/L22*1000000</f>
        <v>54167034.90941228</v>
      </c>
      <c r="D22" s="73">
        <v>43978</v>
      </c>
      <c r="E22" s="36">
        <f>+コピー!B15</f>
        <v>43891</v>
      </c>
      <c r="F22" s="32">
        <f>+コピー!C15</f>
        <v>140578</v>
      </c>
      <c r="G22" s="7">
        <f t="shared" si="7"/>
        <v>0.44432914487676073</v>
      </c>
      <c r="H22" s="32">
        <f>+コピー!E15</f>
        <v>10040</v>
      </c>
      <c r="I22" s="7">
        <f t="shared" si="4"/>
        <v>7.1419425514660906E-2</v>
      </c>
      <c r="J22" s="32">
        <f>+コピー!I15</f>
        <v>12258</v>
      </c>
      <c r="K22" s="7">
        <f t="shared" si="5"/>
        <v>8.7197143222979417E-2</v>
      </c>
      <c r="L22" s="33">
        <f>VALUE(SUBSTITUTE(コピー!K15,"円","　"))</f>
        <v>226.3</v>
      </c>
      <c r="M22" s="33">
        <f>VALUE(SUBSTITUTE(コピー!L15,"円","　"))</f>
        <v>1233.5</v>
      </c>
      <c r="N22" s="10">
        <f t="shared" si="3"/>
        <v>5.6650463985859476</v>
      </c>
      <c r="O22" s="10">
        <f t="shared" si="6"/>
        <v>1.039319010944467</v>
      </c>
      <c r="P22" s="32">
        <f>VALUE(SUBSTITUTE(コピー!O15,"円","　"))</f>
        <v>53</v>
      </c>
      <c r="Q22" s="48">
        <f t="shared" si="9"/>
        <v>4.1341653666146644E-2</v>
      </c>
      <c r="R22" s="4">
        <v>99349</v>
      </c>
      <c r="S22" s="4">
        <v>66815</v>
      </c>
      <c r="T22" s="59">
        <f t="shared" si="8"/>
        <v>0.67252815831060198</v>
      </c>
    </row>
    <row r="23" spans="2:32">
      <c r="B23" s="42">
        <v>1236</v>
      </c>
      <c r="C23" s="69">
        <f>+C22</f>
        <v>54167034.90941228</v>
      </c>
      <c r="E23" s="31">
        <v>2021</v>
      </c>
      <c r="F23" s="32">
        <f>+AVERAGE(F32)*4</f>
        <v>93500</v>
      </c>
      <c r="G23" s="7">
        <f t="shared" si="7"/>
        <v>-0.33488881617322769</v>
      </c>
      <c r="H23" s="32">
        <f>+AVERAGE(H32)*4</f>
        <v>6776</v>
      </c>
      <c r="I23" s="7">
        <f t="shared" si="4"/>
        <v>7.247058823529412E-2</v>
      </c>
      <c r="J23" s="32">
        <f>+AVERAGE(J32)*4</f>
        <v>4556</v>
      </c>
      <c r="K23" s="7">
        <f t="shared" si="5"/>
        <v>4.872727272727273E-2</v>
      </c>
      <c r="L23" s="32">
        <f>+AVERAGE(L32)*4</f>
        <v>84</v>
      </c>
      <c r="N23" s="10">
        <f t="shared" si="3"/>
        <v>14.714285714285714</v>
      </c>
      <c r="P23" s="32">
        <f>VALUE(SUBSTITUTE(コピー!O16,"円","　"))</f>
        <v>47</v>
      </c>
      <c r="Q23" s="7">
        <f t="shared" si="9"/>
        <v>3.802588996763754E-2</v>
      </c>
      <c r="R23" s="4"/>
      <c r="S23" s="4"/>
      <c r="AE23" s="58"/>
    </row>
    <row r="24" spans="2:32">
      <c r="B24" s="46">
        <f>+L24*N24</f>
        <v>1187.4822040300214</v>
      </c>
      <c r="C24" s="69">
        <f t="shared" ref="C24:C27" si="10">+C23</f>
        <v>54167034.90941228</v>
      </c>
      <c r="E24" s="31">
        <v>2022</v>
      </c>
      <c r="F24" s="46">
        <f t="shared" ref="F24:F27" si="11">+F23*(1+G24)</f>
        <v>99110</v>
      </c>
      <c r="G24" s="70">
        <v>0.06</v>
      </c>
      <c r="H24" s="46">
        <f t="shared" ref="H24:H27" si="12">+F24*I24</f>
        <v>6937.7000000000007</v>
      </c>
      <c r="I24" s="70">
        <v>7.0000000000000007E-2</v>
      </c>
      <c r="J24" s="46">
        <f t="shared" ref="J24:J27" si="13">+F24*K24</f>
        <v>5847.49</v>
      </c>
      <c r="K24" s="70">
        <v>5.8999999999999997E-2</v>
      </c>
      <c r="L24" s="15">
        <f t="shared" ref="L24:L27" si="14">+J24/C24*1000000</f>
        <v>107.95292763909285</v>
      </c>
      <c r="N24" s="42">
        <v>11</v>
      </c>
      <c r="R24" s="4"/>
      <c r="S24" s="4"/>
    </row>
    <row r="25" spans="2:32">
      <c r="B25" s="46">
        <f t="shared" ref="B25:B27" si="15">+L25*N25</f>
        <v>1258.7311362718226</v>
      </c>
      <c r="C25" s="69">
        <f t="shared" si="10"/>
        <v>54167034.90941228</v>
      </c>
      <c r="E25" s="31">
        <v>2023</v>
      </c>
      <c r="F25" s="46">
        <f t="shared" si="11"/>
        <v>105056.6</v>
      </c>
      <c r="G25" s="70">
        <f>+G24</f>
        <v>0.06</v>
      </c>
      <c r="H25" s="46">
        <f t="shared" si="12"/>
        <v>7353.9620000000014</v>
      </c>
      <c r="I25" s="70">
        <f>+I24</f>
        <v>7.0000000000000007E-2</v>
      </c>
      <c r="J25" s="46">
        <f t="shared" si="13"/>
        <v>6198.3393999999998</v>
      </c>
      <c r="K25" s="70">
        <f>+K24</f>
        <v>5.8999999999999997E-2</v>
      </c>
      <c r="L25" s="15">
        <f t="shared" si="14"/>
        <v>114.43010329743842</v>
      </c>
      <c r="N25" s="42">
        <f t="shared" ref="N25:N27" si="16">+N24</f>
        <v>11</v>
      </c>
      <c r="R25" s="4"/>
      <c r="S25" s="4"/>
    </row>
    <row r="26" spans="2:32">
      <c r="B26" s="46">
        <f t="shared" si="15"/>
        <v>1334.2550044481322</v>
      </c>
      <c r="C26" s="69">
        <f t="shared" si="10"/>
        <v>54167034.90941228</v>
      </c>
      <c r="E26" s="31">
        <v>2024</v>
      </c>
      <c r="F26" s="46">
        <f t="shared" si="11"/>
        <v>111359.99600000001</v>
      </c>
      <c r="G26" s="70">
        <f t="shared" ref="G26:K27" si="17">+G25</f>
        <v>0.06</v>
      </c>
      <c r="H26" s="46">
        <f t="shared" si="12"/>
        <v>7795.1997200000014</v>
      </c>
      <c r="I26" s="70">
        <f t="shared" si="17"/>
        <v>7.0000000000000007E-2</v>
      </c>
      <c r="J26" s="46">
        <f t="shared" si="13"/>
        <v>6570.2397640000008</v>
      </c>
      <c r="K26" s="70">
        <f t="shared" si="17"/>
        <v>5.8999999999999997E-2</v>
      </c>
      <c r="L26" s="15">
        <f t="shared" si="14"/>
        <v>121.29590949528475</v>
      </c>
      <c r="N26" s="42">
        <f t="shared" si="16"/>
        <v>11</v>
      </c>
      <c r="R26" s="4"/>
      <c r="S26" s="4"/>
    </row>
    <row r="27" spans="2:32">
      <c r="B27" s="46">
        <f t="shared" si="15"/>
        <v>1414.31030471502</v>
      </c>
      <c r="C27" s="69">
        <f t="shared" si="10"/>
        <v>54167034.90941228</v>
      </c>
      <c r="D27" s="60">
        <f>+(B27-B2)/B2</f>
        <v>0.1242530244157552</v>
      </c>
      <c r="E27" s="31">
        <v>2025</v>
      </c>
      <c r="F27" s="46">
        <f t="shared" si="11"/>
        <v>118041.59576000003</v>
      </c>
      <c r="G27" s="70">
        <f t="shared" si="17"/>
        <v>0.06</v>
      </c>
      <c r="H27" s="46">
        <f t="shared" si="12"/>
        <v>8262.9117032000031</v>
      </c>
      <c r="I27" s="70">
        <f t="shared" si="17"/>
        <v>7.0000000000000007E-2</v>
      </c>
      <c r="J27" s="46">
        <f t="shared" si="13"/>
        <v>6964.4541498400013</v>
      </c>
      <c r="K27" s="70">
        <f t="shared" si="17"/>
        <v>5.8999999999999997E-2</v>
      </c>
      <c r="L27" s="15">
        <f t="shared" si="14"/>
        <v>128.57366406500182</v>
      </c>
      <c r="N27" s="42">
        <f t="shared" si="16"/>
        <v>11</v>
      </c>
      <c r="R27" s="4"/>
      <c r="S27" s="4"/>
    </row>
    <row r="28" spans="2:32">
      <c r="C28" s="47">
        <v>54168053</v>
      </c>
      <c r="AF28" s="59"/>
    </row>
    <row r="29" spans="2:32" ht="25.5">
      <c r="F29" s="64" t="s">
        <v>34</v>
      </c>
      <c r="G29" s="64" t="s">
        <v>35</v>
      </c>
      <c r="H29" s="64" t="s">
        <v>36</v>
      </c>
      <c r="I29" s="64" t="s">
        <v>37</v>
      </c>
      <c r="J29" s="64" t="s">
        <v>38</v>
      </c>
      <c r="K29" s="64" t="s">
        <v>39</v>
      </c>
    </row>
    <row r="30" spans="2:32">
      <c r="F30" s="65">
        <f>+F22</f>
        <v>140578</v>
      </c>
      <c r="G30" s="65">
        <f>+F21</f>
        <v>97331</v>
      </c>
      <c r="H30" s="65">
        <f>+F20</f>
        <v>89611</v>
      </c>
      <c r="I30" s="65">
        <f>+J22</f>
        <v>12258</v>
      </c>
      <c r="J30" s="65">
        <f>+J21</f>
        <v>5225</v>
      </c>
      <c r="K30" s="65">
        <f>+J20</f>
        <v>4452</v>
      </c>
    </row>
    <row r="32" spans="2:32">
      <c r="C32" s="72">
        <f>+コピー!P2</f>
        <v>44050</v>
      </c>
      <c r="D32" s="45" t="str">
        <f>+コピー!R2</f>
        <v>1Q</v>
      </c>
      <c r="E32" s="36">
        <f>+コピー!Q2</f>
        <v>43983</v>
      </c>
      <c r="F32" s="32">
        <f>+コピー!S2</f>
        <v>23375</v>
      </c>
      <c r="G32" s="7" t="e">
        <f t="shared" ref="G32" si="18">+(F32-F31)/F31</f>
        <v>#DIV/0!</v>
      </c>
      <c r="H32" s="32">
        <f>+コピー!U2</f>
        <v>1694</v>
      </c>
      <c r="I32" s="7">
        <f t="shared" ref="I32" si="19">+H32/F32</f>
        <v>7.247058823529412E-2</v>
      </c>
      <c r="J32" s="32">
        <f>+コピー!Y2</f>
        <v>1139</v>
      </c>
      <c r="K32" s="7">
        <f t="shared" ref="K32" si="20">+J32/F32</f>
        <v>4.872727272727273E-2</v>
      </c>
      <c r="L32" s="33">
        <f>VALUE(SUBSTITUTE(コピー!AA2,"円","　"))</f>
        <v>21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E62F3-984B-48BB-ACCD-F9F9F33C4A79}">
  <dimension ref="A1:T32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R31" sqref="R31"/>
    </sheetView>
  </sheetViews>
  <sheetFormatPr defaultRowHeight="12"/>
  <cols>
    <col min="1" max="1" width="9.375" style="1" customWidth="1"/>
    <col min="2" max="2" width="5.375" style="45" customWidth="1"/>
    <col min="3" max="3" width="7.875" style="45" customWidth="1"/>
    <col min="4" max="4" width="6.375" style="45" customWidth="1"/>
    <col min="5" max="5" width="9" style="45" bestFit="1" customWidth="1"/>
    <col min="6" max="7" width="6.875" style="45" customWidth="1"/>
    <col min="8" max="8" width="6" style="45" customWidth="1"/>
    <col min="9" max="9" width="6.625" style="45" customWidth="1"/>
    <col min="10" max="10" width="5.875" style="45" customWidth="1"/>
    <col min="11" max="11" width="6.5" style="45" customWidth="1"/>
    <col min="12" max="12" width="5.75" style="45" customWidth="1"/>
    <col min="13" max="13" width="6" style="45" customWidth="1"/>
    <col min="14" max="14" width="4.75" style="45" bestFit="1" customWidth="1"/>
    <col min="15" max="15" width="4.5" style="45" customWidth="1"/>
    <col min="16" max="16" width="4" style="45" customWidth="1"/>
    <col min="17" max="17" width="4.875" style="45" customWidth="1"/>
    <col min="18" max="18" width="6" style="45" customWidth="1"/>
    <col min="19" max="19" width="6.25" style="45" customWidth="1"/>
    <col min="20" max="20" width="3.5" style="45" customWidth="1"/>
    <col min="21" max="28" width="9" style="45"/>
    <col min="29" max="29" width="5.125" style="45" customWidth="1"/>
    <col min="30" max="16384" width="9" style="45"/>
  </cols>
  <sheetData>
    <row r="1" spans="1:20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4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1" t="s">
        <v>63</v>
      </c>
      <c r="S1" s="71" t="s">
        <v>64</v>
      </c>
    </row>
    <row r="2" spans="1:20" ht="41.25" customHeight="1" thickBot="1">
      <c r="A2" s="61" t="s">
        <v>40</v>
      </c>
      <c r="B2" s="42">
        <v>1258</v>
      </c>
      <c r="C2" s="9"/>
      <c r="D2" s="9"/>
      <c r="E2" s="36">
        <f>+E22</f>
        <v>43891</v>
      </c>
      <c r="F2" s="49">
        <f>+F22</f>
        <v>140578</v>
      </c>
      <c r="G2" s="50"/>
      <c r="H2" s="9">
        <f>+H22</f>
        <v>10040</v>
      </c>
      <c r="I2" s="51">
        <f>+H2/F2</f>
        <v>7.1419425514660906E-2</v>
      </c>
      <c r="J2" s="49">
        <f>+J22</f>
        <v>12258</v>
      </c>
      <c r="K2" s="51">
        <f>+J2/F2</f>
        <v>8.7197143222979417E-2</v>
      </c>
      <c r="L2" s="9">
        <f>+L22</f>
        <v>226.3</v>
      </c>
      <c r="M2" s="9">
        <f>+M22</f>
        <v>1233.5</v>
      </c>
      <c r="N2" s="17">
        <f t="shared" ref="N2" si="0">+B2/L2</f>
        <v>5.5589924878479895</v>
      </c>
      <c r="O2" s="18">
        <f>+B2/M2</f>
        <v>1.0198621807863801</v>
      </c>
      <c r="P2" s="52">
        <f>+P22</f>
        <v>53</v>
      </c>
      <c r="Q2" s="53">
        <f t="shared" ref="Q2" si="1">+P2/B2</f>
        <v>4.2130365659777423E-2</v>
      </c>
      <c r="R2" s="9">
        <f>+R22</f>
        <v>99349</v>
      </c>
      <c r="S2" s="9">
        <f>+S22</f>
        <v>66815</v>
      </c>
    </row>
    <row r="3" spans="1:20" ht="15.75" customHeight="1">
      <c r="A3" s="67">
        <v>44050</v>
      </c>
      <c r="B3" s="78" t="s">
        <v>28</v>
      </c>
      <c r="C3" s="79"/>
      <c r="D3" s="79"/>
      <c r="E3" s="54">
        <f>+G23</f>
        <v>7.0000000000000007E-2</v>
      </c>
      <c r="G3" s="80"/>
      <c r="H3" s="81"/>
      <c r="I3" s="81"/>
      <c r="J3" s="81"/>
      <c r="K3" s="81"/>
      <c r="L3" s="81"/>
      <c r="M3" s="81"/>
      <c r="N3" s="81"/>
      <c r="O3" s="81"/>
      <c r="P3" s="81"/>
      <c r="Q3" s="81"/>
      <c r="R3" s="62"/>
      <c r="S3" s="62"/>
    </row>
    <row r="4" spans="1:20" ht="15.75" customHeight="1">
      <c r="B4" s="82" t="s">
        <v>29</v>
      </c>
      <c r="C4" s="83"/>
      <c r="D4" s="83"/>
      <c r="E4" s="55">
        <f>+K23</f>
        <v>0.06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62"/>
      <c r="S4" s="62"/>
    </row>
    <row r="5" spans="1:20" ht="15.75" customHeight="1">
      <c r="B5" s="82" t="s">
        <v>11</v>
      </c>
      <c r="C5" s="83"/>
      <c r="D5" s="83"/>
      <c r="E5" s="56">
        <f>+N23</f>
        <v>10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62"/>
      <c r="S5" s="62"/>
    </row>
    <row r="6" spans="1:20" ht="15.75" customHeight="1">
      <c r="A6" s="63"/>
      <c r="B6" s="82" t="s">
        <v>31</v>
      </c>
      <c r="C6" s="83"/>
      <c r="D6" s="83"/>
      <c r="E6" s="56">
        <f>+B27</f>
        <v>1512.120012428898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62"/>
      <c r="S6" s="62"/>
    </row>
    <row r="7" spans="1:20" ht="15.75" customHeight="1" thickBot="1">
      <c r="B7" s="84" t="s">
        <v>32</v>
      </c>
      <c r="C7" s="85"/>
      <c r="D7" s="85"/>
      <c r="E7" s="57">
        <f>+D27</f>
        <v>0.20200318953012561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62"/>
      <c r="S7" s="62"/>
    </row>
    <row r="8" spans="1:20">
      <c r="A8" s="34" t="s">
        <v>15</v>
      </c>
      <c r="C8" s="1" t="s">
        <v>27</v>
      </c>
      <c r="G8" s="14">
        <f>AVERAGE(G9:G21)</f>
        <v>1.9440014245504556E-2</v>
      </c>
      <c r="I8" s="14">
        <f>AVERAGE(I9:I21)</f>
        <v>7.7001310096937045E-2</v>
      </c>
      <c r="K8" s="14">
        <f>AVERAGE(K9:K21)</f>
        <v>4.4866282406817233E-2</v>
      </c>
      <c r="N8" s="13">
        <f>AVERAGE(N9:N21)</f>
        <v>13.240293681924648</v>
      </c>
      <c r="O8" s="13">
        <f>AVERAGE(O9:O21)</f>
        <v>2.1692640644196191</v>
      </c>
    </row>
    <row r="9" spans="1:20">
      <c r="A9" s="1">
        <v>6379</v>
      </c>
      <c r="B9" s="42">
        <v>1526</v>
      </c>
      <c r="C9" s="47">
        <f t="shared" ref="C9:C20" si="2">+J9/L9*1000000</f>
        <v>54157894.736842103</v>
      </c>
      <c r="E9" s="36">
        <f>+コピー!B2</f>
        <v>39142</v>
      </c>
      <c r="F9" s="32">
        <f>+コピー!C2</f>
        <v>86826</v>
      </c>
      <c r="H9" s="32">
        <f>+コピー!E2</f>
        <v>7648</v>
      </c>
      <c r="I9" s="7">
        <f>+H9/F9</f>
        <v>8.8084214405823147E-2</v>
      </c>
      <c r="J9" s="32">
        <f>+コピー!I2</f>
        <v>4116</v>
      </c>
      <c r="K9" s="7">
        <f>+J9/F9</f>
        <v>4.7405155137861928E-2</v>
      </c>
      <c r="L9" s="33">
        <f>VALUE(SUBSTITUTE(コピー!K2,"円","　"))</f>
        <v>76</v>
      </c>
      <c r="M9" s="33">
        <f>VALUE(SUBSTITUTE(コピー!L2,"円","　"))</f>
        <v>232.8</v>
      </c>
      <c r="N9" s="10">
        <f t="shared" ref="N9:N22" si="3">+B9/L9</f>
        <v>20.078947368421051</v>
      </c>
      <c r="O9" s="10">
        <f>+B9/M9</f>
        <v>6.5549828178694156</v>
      </c>
    </row>
    <row r="10" spans="1:20">
      <c r="B10" s="42">
        <v>1782</v>
      </c>
      <c r="C10" s="47">
        <f t="shared" si="2"/>
        <v>54156682.027649775</v>
      </c>
      <c r="E10" s="36">
        <f>+コピー!B3</f>
        <v>39508</v>
      </c>
      <c r="F10" s="32">
        <f>+コピー!C3</f>
        <v>98925</v>
      </c>
      <c r="G10" s="7">
        <f>+(F10-F9)/F9</f>
        <v>0.13934766083891922</v>
      </c>
      <c r="H10" s="32">
        <f>+コピー!E3</f>
        <v>10628</v>
      </c>
      <c r="I10" s="7">
        <f t="shared" ref="I10:I22" si="4">+H10/F10</f>
        <v>0.10743492544857215</v>
      </c>
      <c r="J10" s="32">
        <f>+コピー!I3</f>
        <v>5876</v>
      </c>
      <c r="K10" s="7">
        <f t="shared" ref="K10:K22" si="5">+J10/F10</f>
        <v>5.939853424311347E-2</v>
      </c>
      <c r="L10" s="33">
        <f>VALUE(SUBSTITUTE(コピー!K3,"円","　"))</f>
        <v>108.5</v>
      </c>
      <c r="M10" s="33">
        <f>VALUE(SUBSTITUTE(コピー!L3,"円","　"))</f>
        <v>308.89999999999998</v>
      </c>
      <c r="N10" s="10">
        <f t="shared" si="3"/>
        <v>16.423963133640552</v>
      </c>
      <c r="O10" s="10">
        <f t="shared" ref="O10:O22" si="6">+B10/M10</f>
        <v>5.7688572353512466</v>
      </c>
    </row>
    <row r="11" spans="1:20">
      <c r="B11" s="42">
        <v>894</v>
      </c>
      <c r="C11" s="47">
        <f t="shared" si="2"/>
        <v>54179254.783484399</v>
      </c>
      <c r="E11" s="36">
        <f>+コピー!B4</f>
        <v>39873</v>
      </c>
      <c r="F11" s="32">
        <f>+コピー!C4</f>
        <v>110923</v>
      </c>
      <c r="G11" s="7">
        <f t="shared" ref="G11:G22" si="7">+(F11-F10)/F10</f>
        <v>0.12128380085923679</v>
      </c>
      <c r="H11" s="32">
        <f>+コピー!E4</f>
        <v>10535</v>
      </c>
      <c r="I11" s="7">
        <f t="shared" si="4"/>
        <v>9.4975794019274626E-2</v>
      </c>
      <c r="J11" s="32">
        <f>+コピー!I4</f>
        <v>5380</v>
      </c>
      <c r="K11" s="7">
        <f t="shared" si="5"/>
        <v>4.8502114079135975E-2</v>
      </c>
      <c r="L11" s="33">
        <f>VALUE(SUBSTITUTE(コピー!K4,"円","　"))</f>
        <v>99.3</v>
      </c>
      <c r="M11" s="33">
        <f>VALUE(SUBSTITUTE(コピー!L4,"円","　"))</f>
        <v>392.6</v>
      </c>
      <c r="N11" s="10">
        <f t="shared" si="3"/>
        <v>9.0030211480362539</v>
      </c>
      <c r="O11" s="10">
        <f t="shared" si="6"/>
        <v>2.2771268466632706</v>
      </c>
    </row>
    <row r="12" spans="1:20">
      <c r="B12" s="42">
        <v>802</v>
      </c>
      <c r="C12" s="47">
        <f t="shared" si="2"/>
        <v>54163701.067615665</v>
      </c>
      <c r="E12" s="36">
        <f>+コピー!B5</f>
        <v>40238</v>
      </c>
      <c r="F12" s="32">
        <f>+コピー!C5</f>
        <v>87536</v>
      </c>
      <c r="G12" s="7">
        <f t="shared" si="7"/>
        <v>-0.21083995203880168</v>
      </c>
      <c r="H12" s="32">
        <f>+コピー!E5</f>
        <v>7986</v>
      </c>
      <c r="I12" s="7">
        <f t="shared" si="4"/>
        <v>9.1231036373606286E-2</v>
      </c>
      <c r="J12" s="32">
        <f>+コピー!I5</f>
        <v>4566</v>
      </c>
      <c r="K12" s="7">
        <f t="shared" si="5"/>
        <v>5.216139645403034E-2</v>
      </c>
      <c r="L12" s="33">
        <f>VALUE(SUBSTITUTE(コピー!K5,"円","　"))</f>
        <v>84.3</v>
      </c>
      <c r="M12" s="33">
        <f>VALUE(SUBSTITUTE(コピー!L5,"円","　"))</f>
        <v>460.6</v>
      </c>
      <c r="N12" s="10">
        <f t="shared" si="3"/>
        <v>9.5136417556346391</v>
      </c>
      <c r="O12" s="10">
        <f t="shared" si="6"/>
        <v>1.7412071211463307</v>
      </c>
    </row>
    <row r="13" spans="1:20">
      <c r="B13" s="42">
        <v>845</v>
      </c>
      <c r="C13" s="47">
        <f t="shared" si="2"/>
        <v>54190317.195325539</v>
      </c>
      <c r="E13" s="36">
        <f>+コピー!B6</f>
        <v>40603</v>
      </c>
      <c r="F13" s="32">
        <f>+コピー!C6</f>
        <v>79269</v>
      </c>
      <c r="G13" s="7">
        <f t="shared" si="7"/>
        <v>-9.4441144214951561E-2</v>
      </c>
      <c r="H13" s="32">
        <f>+コピー!E6</f>
        <v>5930</v>
      </c>
      <c r="I13" s="7">
        <f t="shared" si="4"/>
        <v>7.4808563246666418E-2</v>
      </c>
      <c r="J13" s="32">
        <f>+コピー!I6</f>
        <v>3246</v>
      </c>
      <c r="K13" s="7">
        <f t="shared" si="5"/>
        <v>4.0949173068917231E-2</v>
      </c>
      <c r="L13" s="33">
        <f>VALUE(SUBSTITUTE(コピー!K6,"円","　"))</f>
        <v>59.9</v>
      </c>
      <c r="M13" s="33">
        <f>VALUE(SUBSTITUTE(コピー!L6,"円","　"))</f>
        <v>502</v>
      </c>
      <c r="N13" s="10">
        <f t="shared" si="3"/>
        <v>14.106844741235392</v>
      </c>
      <c r="O13" s="10">
        <f t="shared" si="6"/>
        <v>1.6832669322709164</v>
      </c>
      <c r="R13" s="4">
        <v>57983</v>
      </c>
      <c r="S13" s="4">
        <v>27200</v>
      </c>
      <c r="T13" s="59">
        <f>+S13/R13</f>
        <v>0.46910301295207218</v>
      </c>
    </row>
    <row r="14" spans="1:20">
      <c r="B14" s="42">
        <v>595</v>
      </c>
      <c r="C14" s="47">
        <f t="shared" si="2"/>
        <v>54147286.821705423</v>
      </c>
      <c r="E14" s="36">
        <f>+コピー!B7</f>
        <v>40969</v>
      </c>
      <c r="F14" s="32">
        <f>+コピー!C7</f>
        <v>97850</v>
      </c>
      <c r="G14" s="7">
        <f t="shared" si="7"/>
        <v>0.23440436993023755</v>
      </c>
      <c r="H14" s="32">
        <f>+コピー!E7</f>
        <v>7406</v>
      </c>
      <c r="I14" s="7">
        <f t="shared" si="4"/>
        <v>7.5687276443536025E-2</v>
      </c>
      <c r="J14" s="32">
        <f>+コピー!I7</f>
        <v>4191</v>
      </c>
      <c r="K14" s="7">
        <f t="shared" si="5"/>
        <v>4.2830863566683697E-2</v>
      </c>
      <c r="L14" s="33">
        <f>VALUE(SUBSTITUTE(コピー!K7,"円","　"))</f>
        <v>77.400000000000006</v>
      </c>
      <c r="M14" s="33">
        <f>VALUE(SUBSTITUTE(コピー!L7,"円","　"))</f>
        <v>554.70000000000005</v>
      </c>
      <c r="N14" s="10">
        <f t="shared" si="3"/>
        <v>7.6873385012919888</v>
      </c>
      <c r="O14" s="10">
        <f t="shared" si="6"/>
        <v>1.0726518839012078</v>
      </c>
      <c r="R14" s="4">
        <v>74743</v>
      </c>
      <c r="S14" s="4">
        <v>30058</v>
      </c>
      <c r="T14" s="59">
        <f t="shared" ref="T14:T22" si="8">+S14/R14</f>
        <v>0.40215137203483936</v>
      </c>
    </row>
    <row r="15" spans="1:20">
      <c r="B15" s="42">
        <v>736</v>
      </c>
      <c r="C15" s="47">
        <f t="shared" si="2"/>
        <v>54208494.208494209</v>
      </c>
      <c r="E15" s="36">
        <f>+コピー!B8</f>
        <v>41334</v>
      </c>
      <c r="F15" s="32">
        <f>+コピー!C8</f>
        <v>93845</v>
      </c>
      <c r="G15" s="7">
        <f t="shared" si="7"/>
        <v>-4.0929994890137968E-2</v>
      </c>
      <c r="H15" s="32">
        <f>+コピー!E8</f>
        <v>5149</v>
      </c>
      <c r="I15" s="7">
        <f t="shared" si="4"/>
        <v>5.4867068037721775E-2</v>
      </c>
      <c r="J15" s="32">
        <f>+コピー!I8</f>
        <v>2808</v>
      </c>
      <c r="K15" s="7">
        <f t="shared" si="5"/>
        <v>2.9921679364910223E-2</v>
      </c>
      <c r="L15" s="33">
        <f>VALUE(SUBSTITUTE(コピー!K8,"円","　"))</f>
        <v>51.8</v>
      </c>
      <c r="M15" s="33">
        <f>VALUE(SUBSTITUTE(コピー!L8,"円","　"))</f>
        <v>588</v>
      </c>
      <c r="N15" s="10">
        <f t="shared" si="3"/>
        <v>14.208494208494209</v>
      </c>
      <c r="O15" s="10">
        <f t="shared" si="6"/>
        <v>1.2517006802721089</v>
      </c>
      <c r="P15" s="32">
        <f>VALUE(SUBSTITUTE(コピー!O8,"円","　"))</f>
        <v>30</v>
      </c>
      <c r="Q15" s="7">
        <f t="shared" ref="Q15:Q23" si="9">+P15/B15</f>
        <v>4.0760869565217392E-2</v>
      </c>
      <c r="R15" s="4">
        <v>62111</v>
      </c>
      <c r="S15" s="4">
        <v>31853</v>
      </c>
      <c r="T15" s="59">
        <f t="shared" si="8"/>
        <v>0.51283991563491171</v>
      </c>
    </row>
    <row r="16" spans="1:20">
      <c r="B16" s="42">
        <v>788</v>
      </c>
      <c r="C16" s="47">
        <f t="shared" si="2"/>
        <v>54127659.574468084</v>
      </c>
      <c r="E16" s="36">
        <f>+コピー!B9</f>
        <v>41699</v>
      </c>
      <c r="F16" s="32">
        <f>+コピー!C9</f>
        <v>76275</v>
      </c>
      <c r="G16" s="7">
        <f t="shared" si="7"/>
        <v>-0.18722361340508284</v>
      </c>
      <c r="H16" s="32">
        <f>+コピー!E9</f>
        <v>4280</v>
      </c>
      <c r="I16" s="7">
        <f t="shared" si="4"/>
        <v>5.6112749918059653E-2</v>
      </c>
      <c r="J16" s="32">
        <f>+コピー!I9</f>
        <v>2544</v>
      </c>
      <c r="K16" s="7">
        <f t="shared" si="5"/>
        <v>3.3352999016715831E-2</v>
      </c>
      <c r="L16" s="33">
        <f>VALUE(SUBSTITUTE(コピー!K9,"円","　"))</f>
        <v>47</v>
      </c>
      <c r="M16" s="33">
        <f>VALUE(SUBSTITUTE(コピー!L9,"円","　"))</f>
        <v>598.79999999999995</v>
      </c>
      <c r="N16" s="10">
        <f t="shared" si="3"/>
        <v>16.76595744680851</v>
      </c>
      <c r="O16" s="10">
        <f t="shared" si="6"/>
        <v>1.3159652638610555</v>
      </c>
      <c r="P16" s="32">
        <f>VALUE(SUBSTITUTE(コピー!O9,"円","　"))</f>
        <v>30</v>
      </c>
      <c r="Q16" s="7">
        <f t="shared" si="9"/>
        <v>3.8071065989847719E-2</v>
      </c>
      <c r="R16" s="4">
        <v>60489</v>
      </c>
      <c r="S16" s="4">
        <v>32434</v>
      </c>
      <c r="T16" s="59">
        <f t="shared" si="8"/>
        <v>0.53619666385623832</v>
      </c>
    </row>
    <row r="17" spans="2:20">
      <c r="B17" s="42">
        <v>1041</v>
      </c>
      <c r="C17" s="47">
        <f t="shared" si="2"/>
        <v>54162162.162162162</v>
      </c>
      <c r="E17" s="36">
        <f>+コピー!B10</f>
        <v>42064</v>
      </c>
      <c r="F17" s="32">
        <f>+コピー!C10</f>
        <v>85241</v>
      </c>
      <c r="G17" s="7">
        <f t="shared" si="7"/>
        <v>0.11754834480498197</v>
      </c>
      <c r="H17" s="32">
        <f>+コピー!E10</f>
        <v>4628</v>
      </c>
      <c r="I17" s="7">
        <f t="shared" si="4"/>
        <v>5.4293121854506632E-2</v>
      </c>
      <c r="J17" s="32">
        <f>+コピー!I10</f>
        <v>3006</v>
      </c>
      <c r="K17" s="7">
        <f t="shared" si="5"/>
        <v>3.5264720029093984E-2</v>
      </c>
      <c r="L17" s="33">
        <f>VALUE(SUBSTITUTE(コピー!K10,"円","　"))</f>
        <v>55.5</v>
      </c>
      <c r="M17" s="33">
        <f>VALUE(SUBSTITUTE(コピー!L10,"円","　"))</f>
        <v>645</v>
      </c>
      <c r="N17" s="10">
        <f t="shared" si="3"/>
        <v>18.756756756756758</v>
      </c>
      <c r="O17" s="10">
        <f t="shared" si="6"/>
        <v>1.613953488372093</v>
      </c>
      <c r="P17" s="32">
        <f>VALUE(SUBSTITUTE(コピー!O10,"円","　"))</f>
        <v>30</v>
      </c>
      <c r="Q17" s="7">
        <f t="shared" si="9"/>
        <v>2.8818443804034581E-2</v>
      </c>
      <c r="R17" s="4">
        <v>69180</v>
      </c>
      <c r="S17" s="4">
        <v>34937</v>
      </c>
      <c r="T17" s="59">
        <f t="shared" si="8"/>
        <v>0.50501590054929169</v>
      </c>
    </row>
    <row r="18" spans="2:20">
      <c r="B18" s="42">
        <v>872</v>
      </c>
      <c r="C18" s="47">
        <f t="shared" si="2"/>
        <v>54200278.164116822</v>
      </c>
      <c r="E18" s="36">
        <f>+コピー!B11</f>
        <v>42430</v>
      </c>
      <c r="F18" s="32">
        <f>+コピー!C11</f>
        <v>89491</v>
      </c>
      <c r="G18" s="7">
        <f t="shared" si="7"/>
        <v>4.9858636102345116E-2</v>
      </c>
      <c r="H18" s="32">
        <f>+コピー!E11</f>
        <v>6792</v>
      </c>
      <c r="I18" s="7">
        <f t="shared" si="4"/>
        <v>7.5895900146383435E-2</v>
      </c>
      <c r="J18" s="32">
        <f>+コピー!I11</f>
        <v>3897</v>
      </c>
      <c r="K18" s="7">
        <f t="shared" si="5"/>
        <v>4.3546278396710283E-2</v>
      </c>
      <c r="L18" s="33">
        <f>VALUE(SUBSTITUTE(コピー!K11,"円","　"))</f>
        <v>71.900000000000006</v>
      </c>
      <c r="M18" s="33">
        <f>VALUE(SUBSTITUTE(コピー!L11,"円","　"))</f>
        <v>677</v>
      </c>
      <c r="N18" s="10">
        <f t="shared" si="3"/>
        <v>12.127955493741306</v>
      </c>
      <c r="O18" s="10">
        <f t="shared" si="6"/>
        <v>1.2880354505169866</v>
      </c>
      <c r="P18" s="32">
        <f>VALUE(SUBSTITUTE(コピー!O11,"円","　"))</f>
        <v>30</v>
      </c>
      <c r="Q18" s="7">
        <f t="shared" si="9"/>
        <v>3.4403669724770644E-2</v>
      </c>
      <c r="R18" s="4">
        <v>72320</v>
      </c>
      <c r="S18" s="4">
        <v>36670</v>
      </c>
      <c r="T18" s="59">
        <f t="shared" si="8"/>
        <v>0.50705199115044253</v>
      </c>
    </row>
    <row r="19" spans="2:20">
      <c r="B19" s="42">
        <v>805</v>
      </c>
      <c r="C19" s="47">
        <f t="shared" si="2"/>
        <v>54178082.19178082</v>
      </c>
      <c r="E19" s="36">
        <f>+コピー!B12</f>
        <v>42795</v>
      </c>
      <c r="F19" s="32">
        <f>+コピー!C12</f>
        <v>101923</v>
      </c>
      <c r="G19" s="7">
        <f t="shared" si="7"/>
        <v>0.13891899744108346</v>
      </c>
      <c r="H19" s="32">
        <f>+コピー!E12</f>
        <v>7904</v>
      </c>
      <c r="I19" s="7">
        <f t="shared" si="4"/>
        <v>7.7548737772632284E-2</v>
      </c>
      <c r="J19" s="32">
        <f>+コピー!I12</f>
        <v>4746</v>
      </c>
      <c r="K19" s="7">
        <f t="shared" si="5"/>
        <v>4.6564563444953543E-2</v>
      </c>
      <c r="L19" s="33">
        <f>VALUE(SUBSTITUTE(コピー!K12,"円","　"))</f>
        <v>87.6</v>
      </c>
      <c r="M19" s="33">
        <f>VALUE(SUBSTITUTE(コピー!L12,"円","　"))</f>
        <v>757.8</v>
      </c>
      <c r="N19" s="10">
        <f t="shared" si="3"/>
        <v>9.1894977168949783</v>
      </c>
      <c r="O19" s="10">
        <f t="shared" si="6"/>
        <v>1.062285563473212</v>
      </c>
      <c r="P19" s="32">
        <f>VALUE(SUBSTITUTE(コピー!O12,"円","　"))</f>
        <v>42</v>
      </c>
      <c r="Q19" s="7">
        <f t="shared" si="9"/>
        <v>5.2173913043478258E-2</v>
      </c>
      <c r="R19" s="4">
        <v>77103</v>
      </c>
      <c r="S19" s="4">
        <v>41050</v>
      </c>
      <c r="T19" s="59">
        <f t="shared" si="8"/>
        <v>0.53240470539408324</v>
      </c>
    </row>
    <row r="20" spans="2:20">
      <c r="B20" s="42">
        <v>967</v>
      </c>
      <c r="C20" s="47">
        <f t="shared" si="2"/>
        <v>54160583.941605836</v>
      </c>
      <c r="E20" s="36">
        <f>+コピー!B13</f>
        <v>43160</v>
      </c>
      <c r="F20" s="32">
        <f>+コピー!C13</f>
        <v>89611</v>
      </c>
      <c r="G20" s="7">
        <f t="shared" si="7"/>
        <v>-0.12079707229967721</v>
      </c>
      <c r="H20" s="32">
        <f>+コピー!E13</f>
        <v>6375</v>
      </c>
      <c r="I20" s="7">
        <f t="shared" si="4"/>
        <v>7.1140819765430588E-2</v>
      </c>
      <c r="J20" s="32">
        <f>+コピー!I13</f>
        <v>4452</v>
      </c>
      <c r="K20" s="7">
        <f t="shared" si="5"/>
        <v>4.9681400720893637E-2</v>
      </c>
      <c r="L20" s="33">
        <f>VALUE(SUBSTITUTE(コピー!K13,"円","　"))</f>
        <v>82.2</v>
      </c>
      <c r="M20" s="33">
        <f>VALUE(SUBSTITUTE(コピー!L13,"円","　"))</f>
        <v>816.7</v>
      </c>
      <c r="N20" s="10">
        <f t="shared" si="3"/>
        <v>11.763990267639903</v>
      </c>
      <c r="O20" s="10">
        <f t="shared" si="6"/>
        <v>1.1840333047630709</v>
      </c>
      <c r="P20" s="32">
        <f>VALUE(SUBSTITUTE(コピー!O13,"円","　"))</f>
        <v>39</v>
      </c>
      <c r="Q20" s="7">
        <f>+P15/B20</f>
        <v>3.1023784901758014E-2</v>
      </c>
      <c r="R20" s="4">
        <v>73847</v>
      </c>
      <c r="S20" s="4">
        <v>44239</v>
      </c>
      <c r="T20" s="59">
        <f t="shared" si="8"/>
        <v>0.59906292740395684</v>
      </c>
    </row>
    <row r="21" spans="2:20">
      <c r="B21" s="42">
        <v>1206</v>
      </c>
      <c r="C21" s="47">
        <f>+J21/L21*1000000</f>
        <v>54145077.720207252</v>
      </c>
      <c r="E21" s="36">
        <f>+コピー!B14</f>
        <v>43525</v>
      </c>
      <c r="F21" s="32">
        <f>+コピー!C14</f>
        <v>97331</v>
      </c>
      <c r="G21" s="7">
        <f t="shared" si="7"/>
        <v>8.6150137817901817E-2</v>
      </c>
      <c r="H21" s="32">
        <f>+コピー!E14</f>
        <v>7683</v>
      </c>
      <c r="I21" s="7">
        <f t="shared" si="4"/>
        <v>7.8936823827968475E-2</v>
      </c>
      <c r="J21" s="32">
        <f>+コピー!I14</f>
        <v>5225</v>
      </c>
      <c r="K21" s="7">
        <f t="shared" si="5"/>
        <v>5.3682793765603969E-2</v>
      </c>
      <c r="L21" s="33">
        <f>VALUE(SUBSTITUTE(コピー!K14,"円","　"))</f>
        <v>96.5</v>
      </c>
      <c r="M21" s="33">
        <f>VALUE(SUBSTITUTE(コピー!L14,"円","　"))</f>
        <v>869.9</v>
      </c>
      <c r="N21" s="10">
        <f t="shared" si="3"/>
        <v>12.49740932642487</v>
      </c>
      <c r="O21" s="10">
        <f t="shared" si="6"/>
        <v>1.3863662489941373</v>
      </c>
      <c r="P21" s="32">
        <f>VALUE(SUBSTITUTE(コピー!O14,"円","　"))</f>
        <v>46</v>
      </c>
      <c r="Q21" s="7">
        <f t="shared" si="9"/>
        <v>3.8142620232172471E-2</v>
      </c>
      <c r="R21" s="4">
        <v>80156</v>
      </c>
      <c r="S21" s="4">
        <v>47123</v>
      </c>
      <c r="T21" s="59">
        <f t="shared" si="8"/>
        <v>0.58789111233095459</v>
      </c>
    </row>
    <row r="22" spans="2:20" ht="13.5">
      <c r="B22" s="42">
        <v>1282</v>
      </c>
      <c r="C22" s="47">
        <f>+J22/L22*1000000</f>
        <v>54167034.90941228</v>
      </c>
      <c r="D22" s="73">
        <v>43978</v>
      </c>
      <c r="E22" s="36">
        <f>+コピー!B15</f>
        <v>43891</v>
      </c>
      <c r="F22" s="32">
        <f>+コピー!C15</f>
        <v>140578</v>
      </c>
      <c r="G22" s="7">
        <f t="shared" si="7"/>
        <v>0.44432914487676073</v>
      </c>
      <c r="H22" s="32">
        <f>+コピー!E15</f>
        <v>10040</v>
      </c>
      <c r="I22" s="7">
        <f t="shared" si="4"/>
        <v>7.1419425514660906E-2</v>
      </c>
      <c r="J22" s="32">
        <f>+コピー!I15</f>
        <v>12258</v>
      </c>
      <c r="K22" s="7">
        <f t="shared" si="5"/>
        <v>8.7197143222979417E-2</v>
      </c>
      <c r="L22" s="33">
        <f>VALUE(SUBSTITUTE(コピー!K15,"円","　"))</f>
        <v>226.3</v>
      </c>
      <c r="M22" s="33">
        <f>VALUE(SUBSTITUTE(コピー!L15,"円","　"))</f>
        <v>1233.5</v>
      </c>
      <c r="N22" s="10">
        <f t="shared" si="3"/>
        <v>5.6650463985859476</v>
      </c>
      <c r="O22" s="10">
        <f t="shared" si="6"/>
        <v>1.039319010944467</v>
      </c>
      <c r="P22" s="32">
        <f>VALUE(SUBSTITUTE(コピー!O15,"円","　"))</f>
        <v>53</v>
      </c>
      <c r="Q22" s="48">
        <f t="shared" si="9"/>
        <v>4.1341653666146644E-2</v>
      </c>
      <c r="R22" s="4">
        <v>99349</v>
      </c>
      <c r="S22" s="4">
        <v>66815</v>
      </c>
      <c r="T22" s="59">
        <f t="shared" si="8"/>
        <v>0.67252815831060198</v>
      </c>
    </row>
    <row r="23" spans="2:20">
      <c r="B23" s="46">
        <f>+L23*N23</f>
        <v>1153.5891175232505</v>
      </c>
      <c r="C23" s="69">
        <f>+C22</f>
        <v>54167034.90941228</v>
      </c>
      <c r="E23" s="31">
        <v>2021</v>
      </c>
      <c r="F23" s="46">
        <f>+F21*(1+G23)</f>
        <v>104144.17000000001</v>
      </c>
      <c r="G23" s="70">
        <v>7.0000000000000007E-2</v>
      </c>
      <c r="H23" s="46">
        <f>+F23*I23</f>
        <v>7290.0919000000013</v>
      </c>
      <c r="I23" s="70">
        <v>7.0000000000000007E-2</v>
      </c>
      <c r="J23" s="46">
        <f>+F23*K23</f>
        <v>6248.650200000001</v>
      </c>
      <c r="K23" s="70">
        <v>0.06</v>
      </c>
      <c r="L23" s="15">
        <f>+J23/C23*1000000</f>
        <v>115.35891175232504</v>
      </c>
      <c r="N23" s="42">
        <v>10</v>
      </c>
      <c r="P23" s="32">
        <f>VALUE(SUBSTITUTE(コピー!O16,"円","　"))</f>
        <v>47</v>
      </c>
      <c r="Q23" s="7">
        <f t="shared" si="9"/>
        <v>4.0742409308531569E-2</v>
      </c>
      <c r="R23" s="4"/>
      <c r="S23" s="4"/>
    </row>
    <row r="24" spans="2:20">
      <c r="B24" s="46">
        <f>+L24*N24</f>
        <v>1234.340355749878</v>
      </c>
      <c r="C24" s="69">
        <f t="shared" ref="C24:C27" si="10">+C23</f>
        <v>54167034.90941228</v>
      </c>
      <c r="E24" s="31">
        <v>2022</v>
      </c>
      <c r="F24" s="46">
        <f t="shared" ref="F24:F27" si="11">+F23*(1+G24)</f>
        <v>111434.26190000003</v>
      </c>
      <c r="G24" s="70">
        <f>+G23</f>
        <v>7.0000000000000007E-2</v>
      </c>
      <c r="H24" s="46">
        <f t="shared" ref="H24:H27" si="12">+F24*I24</f>
        <v>7800.3983330000028</v>
      </c>
      <c r="I24" s="70">
        <f>+I23</f>
        <v>7.0000000000000007E-2</v>
      </c>
      <c r="J24" s="46">
        <f t="shared" ref="J24:J27" si="13">+F24*K24</f>
        <v>6686.055714000001</v>
      </c>
      <c r="K24" s="70">
        <f>+K23</f>
        <v>0.06</v>
      </c>
      <c r="L24" s="15">
        <f t="shared" ref="L24:L27" si="14">+J24/C24*1000000</f>
        <v>123.43403557498779</v>
      </c>
      <c r="N24" s="42">
        <f>+N23</f>
        <v>10</v>
      </c>
      <c r="R24" s="4"/>
      <c r="S24" s="4"/>
    </row>
    <row r="25" spans="2:20">
      <c r="B25" s="46">
        <f t="shared" ref="B25:B27" si="15">+L25*N25</f>
        <v>1320.7441806523696</v>
      </c>
      <c r="C25" s="69">
        <f t="shared" si="10"/>
        <v>54167034.90941228</v>
      </c>
      <c r="E25" s="31">
        <v>2023</v>
      </c>
      <c r="F25" s="46">
        <f t="shared" si="11"/>
        <v>119234.66023300003</v>
      </c>
      <c r="G25" s="70">
        <f>+G24</f>
        <v>7.0000000000000007E-2</v>
      </c>
      <c r="H25" s="46">
        <f t="shared" si="12"/>
        <v>8346.4262163100029</v>
      </c>
      <c r="I25" s="70">
        <f>+I24</f>
        <v>7.0000000000000007E-2</v>
      </c>
      <c r="J25" s="46">
        <f t="shared" si="13"/>
        <v>7154.0796139800013</v>
      </c>
      <c r="K25" s="70">
        <f>+K24</f>
        <v>0.06</v>
      </c>
      <c r="L25" s="15">
        <f t="shared" si="14"/>
        <v>132.07441806523696</v>
      </c>
      <c r="N25" s="42">
        <f t="shared" ref="N25:N27" si="16">+N24</f>
        <v>10</v>
      </c>
      <c r="R25" s="4"/>
      <c r="S25" s="4"/>
    </row>
    <row r="26" spans="2:20">
      <c r="B26" s="46">
        <f t="shared" si="15"/>
        <v>1413.1962732980355</v>
      </c>
      <c r="C26" s="69">
        <f t="shared" si="10"/>
        <v>54167034.90941228</v>
      </c>
      <c r="E26" s="31">
        <v>2024</v>
      </c>
      <c r="F26" s="46">
        <f t="shared" si="11"/>
        <v>127581.08644931004</v>
      </c>
      <c r="G26" s="70">
        <f t="shared" ref="G26:K27" si="17">+G25</f>
        <v>7.0000000000000007E-2</v>
      </c>
      <c r="H26" s="46">
        <f t="shared" si="12"/>
        <v>8930.6760514517027</v>
      </c>
      <c r="I26" s="70">
        <f t="shared" si="17"/>
        <v>7.0000000000000007E-2</v>
      </c>
      <c r="J26" s="46">
        <f t="shared" si="13"/>
        <v>7654.865186958602</v>
      </c>
      <c r="K26" s="70">
        <f t="shared" si="17"/>
        <v>0.06</v>
      </c>
      <c r="L26" s="15">
        <f t="shared" si="14"/>
        <v>141.31962732980355</v>
      </c>
      <c r="N26" s="42">
        <f t="shared" si="16"/>
        <v>10</v>
      </c>
      <c r="R26" s="4"/>
      <c r="S26" s="4"/>
    </row>
    <row r="27" spans="2:20">
      <c r="B27" s="46">
        <f t="shared" si="15"/>
        <v>1512.120012428898</v>
      </c>
      <c r="C27" s="69">
        <f t="shared" si="10"/>
        <v>54167034.90941228</v>
      </c>
      <c r="D27" s="60">
        <f>+(B27-B2)/B2</f>
        <v>0.20200318953012561</v>
      </c>
      <c r="E27" s="31">
        <v>2025</v>
      </c>
      <c r="F27" s="46">
        <f t="shared" si="11"/>
        <v>136511.76250076175</v>
      </c>
      <c r="G27" s="70">
        <f t="shared" si="17"/>
        <v>7.0000000000000007E-2</v>
      </c>
      <c r="H27" s="46">
        <f t="shared" si="12"/>
        <v>9555.8233750533236</v>
      </c>
      <c r="I27" s="70">
        <f t="shared" si="17"/>
        <v>7.0000000000000007E-2</v>
      </c>
      <c r="J27" s="46">
        <f t="shared" si="13"/>
        <v>8190.7057500457049</v>
      </c>
      <c r="K27" s="70">
        <f t="shared" si="17"/>
        <v>0.06</v>
      </c>
      <c r="L27" s="15">
        <f t="shared" si="14"/>
        <v>151.21200124288981</v>
      </c>
      <c r="N27" s="42">
        <f t="shared" si="16"/>
        <v>10</v>
      </c>
      <c r="R27" s="4"/>
      <c r="S27" s="4"/>
    </row>
    <row r="28" spans="2:20">
      <c r="C28" s="47">
        <v>54168053</v>
      </c>
    </row>
    <row r="29" spans="2:20" ht="25.5">
      <c r="F29" s="64" t="s">
        <v>34</v>
      </c>
      <c r="G29" s="64" t="s">
        <v>35</v>
      </c>
      <c r="H29" s="64" t="s">
        <v>36</v>
      </c>
      <c r="I29" s="64" t="s">
        <v>37</v>
      </c>
      <c r="J29" s="64" t="s">
        <v>38</v>
      </c>
      <c r="K29" s="64" t="s">
        <v>39</v>
      </c>
    </row>
    <row r="30" spans="2:20">
      <c r="F30" s="65">
        <f>+F22</f>
        <v>140578</v>
      </c>
      <c r="G30" s="65">
        <f>+F21</f>
        <v>97331</v>
      </c>
      <c r="H30" s="65">
        <f>+F20</f>
        <v>89611</v>
      </c>
      <c r="I30" s="65">
        <f>+J22</f>
        <v>12258</v>
      </c>
      <c r="J30" s="65">
        <f>+J21</f>
        <v>5225</v>
      </c>
      <c r="K30" s="65">
        <f>+J20</f>
        <v>4452</v>
      </c>
    </row>
    <row r="32" spans="2:20">
      <c r="E32" s="36">
        <f>+コピー!B25</f>
        <v>0</v>
      </c>
      <c r="F32" s="32">
        <f>+コピー!C25</f>
        <v>0</v>
      </c>
      <c r="G32" s="7" t="e">
        <f t="shared" ref="G32" si="18">+(F32-F31)/F31</f>
        <v>#DIV/0!</v>
      </c>
      <c r="H32" s="32">
        <f>+コピー!E25</f>
        <v>0</v>
      </c>
      <c r="I32" s="7" t="e">
        <f t="shared" ref="I32" si="19">+H32/F32</f>
        <v>#DIV/0!</v>
      </c>
      <c r="J32" s="32">
        <f>+コピー!I25</f>
        <v>0</v>
      </c>
      <c r="K32" s="7" t="e">
        <f t="shared" ref="K32" si="20">+J32/F32</f>
        <v>#DIV/0!</v>
      </c>
      <c r="L32" s="33" t="e">
        <f>VALUE(SUBSTITUTE(コピー!K25,"円","　"))</f>
        <v>#VALUE!</v>
      </c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テンプレート</vt:lpstr>
      <vt:lpstr>コピー</vt:lpstr>
      <vt:lpstr>20210205</vt:lpstr>
      <vt:lpstr>20201106</vt:lpstr>
      <vt:lpstr>20200807</vt:lpstr>
      <vt:lpstr>20200527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2021-02-18T21:19:38Z</dcterms:created>
  <dcterms:modified xsi:type="dcterms:W3CDTF">2021-02-18T21:21:45Z</dcterms:modified>
</cp:coreProperties>
</file>