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820AEAD6-C844-4A36-B67B-A5E8814303D4}" xr6:coauthVersionLast="46" xr6:coauthVersionMax="46" xr10:uidLastSave="{00000000-0000-0000-0000-000000000000}"/>
  <bookViews>
    <workbookView xWindow="960" yWindow="-15405" windowWidth="27510" windowHeight="14415" xr2:uid="{00000000-000D-0000-FFFF-FFFF00000000}"/>
  </bookViews>
  <sheets>
    <sheet name="テンプレート" sheetId="3" r:id="rId1"/>
    <sheet name="コピー" sheetId="4" r:id="rId2"/>
    <sheet name="20210210" sheetId="8" r:id="rId3"/>
    <sheet name="20201106" sheetId="7" r:id="rId4"/>
    <sheet name="20200807" sheetId="6" r:id="rId5"/>
    <sheet name="20200512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8" l="1"/>
  <c r="J35" i="8"/>
  <c r="K35" i="8" s="1"/>
  <c r="I35" i="8"/>
  <c r="H35" i="8"/>
  <c r="G35" i="8"/>
  <c r="F35" i="8"/>
  <c r="E35" i="8"/>
  <c r="D35" i="8"/>
  <c r="C35" i="8"/>
  <c r="L34" i="8"/>
  <c r="K34" i="8"/>
  <c r="J34" i="8"/>
  <c r="H34" i="8"/>
  <c r="I34" i="8" s="1"/>
  <c r="F34" i="8"/>
  <c r="E34" i="8"/>
  <c r="D34" i="8"/>
  <c r="C34" i="8"/>
  <c r="L33" i="8"/>
  <c r="L23" i="8" s="1"/>
  <c r="N23" i="8" s="1"/>
  <c r="J33" i="8"/>
  <c r="H33" i="8"/>
  <c r="F33" i="8"/>
  <c r="G33" i="8" s="1"/>
  <c r="E33" i="8"/>
  <c r="D33" i="8"/>
  <c r="C33" i="8"/>
  <c r="I31" i="8"/>
  <c r="H31" i="8"/>
  <c r="N27" i="8"/>
  <c r="N28" i="8" s="1"/>
  <c r="E5" i="8" s="1"/>
  <c r="G27" i="8"/>
  <c r="G28" i="8" s="1"/>
  <c r="E3" i="8" s="1"/>
  <c r="N26" i="8"/>
  <c r="I26" i="8"/>
  <c r="I27" i="8" s="1"/>
  <c r="I28" i="8" s="1"/>
  <c r="G26" i="8"/>
  <c r="N25" i="8"/>
  <c r="K25" i="8"/>
  <c r="K26" i="8" s="1"/>
  <c r="K27" i="8" s="1"/>
  <c r="K28" i="8" s="1"/>
  <c r="E4" i="8" s="1"/>
  <c r="I25" i="8"/>
  <c r="G25" i="8"/>
  <c r="P23" i="8"/>
  <c r="Q23" i="8" s="1"/>
  <c r="J23" i="8"/>
  <c r="T22" i="8"/>
  <c r="P22" i="8"/>
  <c r="Q22" i="8" s="1"/>
  <c r="M22" i="8"/>
  <c r="O22" i="8" s="1"/>
  <c r="L22" i="8"/>
  <c r="N22" i="8" s="1"/>
  <c r="J22" i="8"/>
  <c r="K22" i="8" s="1"/>
  <c r="H22" i="8"/>
  <c r="I22" i="8" s="1"/>
  <c r="F22" i="8"/>
  <c r="F24" i="8" s="1"/>
  <c r="E22" i="8"/>
  <c r="T21" i="8"/>
  <c r="P21" i="8"/>
  <c r="Q21" i="8" s="1"/>
  <c r="M21" i="8"/>
  <c r="O21" i="8" s="1"/>
  <c r="L21" i="8"/>
  <c r="N21" i="8" s="1"/>
  <c r="J21" i="8"/>
  <c r="H21" i="8"/>
  <c r="I21" i="8" s="1"/>
  <c r="F21" i="8"/>
  <c r="G21" i="8" s="1"/>
  <c r="E21" i="8"/>
  <c r="C21" i="8"/>
  <c r="T20" i="8"/>
  <c r="P20" i="8"/>
  <c r="O20" i="8"/>
  <c r="N20" i="8"/>
  <c r="M20" i="8"/>
  <c r="L20" i="8"/>
  <c r="J20" i="8"/>
  <c r="K31" i="8" s="1"/>
  <c r="H20" i="8"/>
  <c r="I20" i="8" s="1"/>
  <c r="F20" i="8"/>
  <c r="G20" i="8" s="1"/>
  <c r="E20" i="8"/>
  <c r="C20" i="8"/>
  <c r="T19" i="8"/>
  <c r="P19" i="8"/>
  <c r="Q19" i="8" s="1"/>
  <c r="M19" i="8"/>
  <c r="O19" i="8" s="1"/>
  <c r="L19" i="8"/>
  <c r="J19" i="8"/>
  <c r="K19" i="8" s="1"/>
  <c r="H19" i="8"/>
  <c r="I19" i="8" s="1"/>
  <c r="F19" i="8"/>
  <c r="G19" i="8" s="1"/>
  <c r="E19" i="8"/>
  <c r="T18" i="8"/>
  <c r="P18" i="8"/>
  <c r="Q18" i="8" s="1"/>
  <c r="M18" i="8"/>
  <c r="O18" i="8" s="1"/>
  <c r="L18" i="8"/>
  <c r="N18" i="8" s="1"/>
  <c r="J18" i="8"/>
  <c r="H18" i="8"/>
  <c r="I18" i="8" s="1"/>
  <c r="F18" i="8"/>
  <c r="G18" i="8" s="1"/>
  <c r="E18" i="8"/>
  <c r="C18" i="8"/>
  <c r="T17" i="8"/>
  <c r="P17" i="8"/>
  <c r="Q17" i="8" s="1"/>
  <c r="O17" i="8"/>
  <c r="N17" i="8"/>
  <c r="M17" i="8"/>
  <c r="L17" i="8"/>
  <c r="J17" i="8"/>
  <c r="K17" i="8" s="1"/>
  <c r="H17" i="8"/>
  <c r="I17" i="8" s="1"/>
  <c r="F17" i="8"/>
  <c r="G17" i="8" s="1"/>
  <c r="E17" i="8"/>
  <c r="T16" i="8"/>
  <c r="P16" i="8"/>
  <c r="Q16" i="8" s="1"/>
  <c r="M16" i="8"/>
  <c r="O16" i="8" s="1"/>
  <c r="L16" i="8"/>
  <c r="N16" i="8" s="1"/>
  <c r="J16" i="8"/>
  <c r="K16" i="8" s="1"/>
  <c r="H16" i="8"/>
  <c r="I16" i="8" s="1"/>
  <c r="F16" i="8"/>
  <c r="G16" i="8" s="1"/>
  <c r="E16" i="8"/>
  <c r="T15" i="8"/>
  <c r="P15" i="8"/>
  <c r="Q20" i="8" s="1"/>
  <c r="M15" i="8"/>
  <c r="O15" i="8" s="1"/>
  <c r="L15" i="8"/>
  <c r="N15" i="8" s="1"/>
  <c r="J15" i="8"/>
  <c r="H15" i="8"/>
  <c r="I15" i="8" s="1"/>
  <c r="F15" i="8"/>
  <c r="G15" i="8" s="1"/>
  <c r="E15" i="8"/>
  <c r="C15" i="8"/>
  <c r="T14" i="8"/>
  <c r="M14" i="8"/>
  <c r="O14" i="8" s="1"/>
  <c r="L14" i="8"/>
  <c r="N14" i="8" s="1"/>
  <c r="J14" i="8"/>
  <c r="H14" i="8"/>
  <c r="I14" i="8" s="1"/>
  <c r="F14" i="8"/>
  <c r="G14" i="8" s="1"/>
  <c r="E14" i="8"/>
  <c r="T13" i="8"/>
  <c r="O13" i="8"/>
  <c r="N13" i="8"/>
  <c r="M13" i="8"/>
  <c r="L13" i="8"/>
  <c r="J13" i="8"/>
  <c r="H13" i="8"/>
  <c r="I13" i="8" s="1"/>
  <c r="F13" i="8"/>
  <c r="G13" i="8" s="1"/>
  <c r="E13" i="8"/>
  <c r="O12" i="8"/>
  <c r="M12" i="8"/>
  <c r="L12" i="8"/>
  <c r="N12" i="8" s="1"/>
  <c r="J12" i="8"/>
  <c r="I12" i="8"/>
  <c r="H12" i="8"/>
  <c r="F12" i="8"/>
  <c r="E12" i="8"/>
  <c r="M11" i="8"/>
  <c r="O11" i="8" s="1"/>
  <c r="L11" i="8"/>
  <c r="N11" i="8" s="1"/>
  <c r="J11" i="8"/>
  <c r="K11" i="8" s="1"/>
  <c r="H11" i="8"/>
  <c r="I11" i="8" s="1"/>
  <c r="F11" i="8"/>
  <c r="G11" i="8" s="1"/>
  <c r="E11" i="8"/>
  <c r="C11" i="8"/>
  <c r="M10" i="8"/>
  <c r="O10" i="8" s="1"/>
  <c r="L10" i="8"/>
  <c r="N10" i="8" s="1"/>
  <c r="K10" i="8"/>
  <c r="J10" i="8"/>
  <c r="H10" i="8"/>
  <c r="F10" i="8"/>
  <c r="I10" i="8" s="1"/>
  <c r="E10" i="8"/>
  <c r="M9" i="8"/>
  <c r="O9" i="8" s="1"/>
  <c r="J9" i="8"/>
  <c r="K9" i="8" s="1"/>
  <c r="H9" i="8"/>
  <c r="I9" i="8" s="1"/>
  <c r="F9" i="8"/>
  <c r="E9" i="8"/>
  <c r="S2" i="8"/>
  <c r="R2" i="8"/>
  <c r="P2" i="8"/>
  <c r="M2" i="8"/>
  <c r="L2" i="8"/>
  <c r="N2" i="8" s="1"/>
  <c r="J2" i="8"/>
  <c r="K2" i="8" s="1"/>
  <c r="H2" i="8"/>
  <c r="I2" i="8" s="1"/>
  <c r="F2" i="8"/>
  <c r="E2" i="8"/>
  <c r="Q22" i="3"/>
  <c r="Q23" i="3"/>
  <c r="G27" i="3"/>
  <c r="F27" i="3" s="1"/>
  <c r="I27" i="3"/>
  <c r="I28" i="3" s="1"/>
  <c r="K27" i="3"/>
  <c r="N27" i="3"/>
  <c r="G28" i="3"/>
  <c r="K28" i="3"/>
  <c r="N28" i="3"/>
  <c r="C27" i="3"/>
  <c r="C28" i="3" s="1"/>
  <c r="C35" i="3"/>
  <c r="D35" i="3"/>
  <c r="E35" i="3"/>
  <c r="F35" i="3"/>
  <c r="H35" i="3"/>
  <c r="J35" i="3"/>
  <c r="L35" i="3"/>
  <c r="O2" i="8" l="1"/>
  <c r="Q2" i="8"/>
  <c r="H24" i="8"/>
  <c r="F25" i="8"/>
  <c r="J24" i="8"/>
  <c r="I8" i="8"/>
  <c r="O8" i="8"/>
  <c r="N8" i="8"/>
  <c r="C9" i="8"/>
  <c r="K21" i="8"/>
  <c r="G22" i="8"/>
  <c r="G10" i="8"/>
  <c r="G8" i="8" s="1"/>
  <c r="K12" i="8"/>
  <c r="K8" i="8" s="1"/>
  <c r="G12" i="8"/>
  <c r="C14" i="8"/>
  <c r="C16" i="8"/>
  <c r="C19" i="8"/>
  <c r="C22" i="8"/>
  <c r="C23" i="8" s="1"/>
  <c r="C24" i="8" s="1"/>
  <c r="C25" i="8" s="1"/>
  <c r="C26" i="8" s="1"/>
  <c r="C27" i="8" s="1"/>
  <c r="C28" i="8" s="1"/>
  <c r="H23" i="8"/>
  <c r="F31" i="8"/>
  <c r="I33" i="8"/>
  <c r="C10" i="8"/>
  <c r="K14" i="8"/>
  <c r="G31" i="8"/>
  <c r="K33" i="8"/>
  <c r="G34" i="8"/>
  <c r="Q15" i="8"/>
  <c r="C13" i="8"/>
  <c r="N19" i="8"/>
  <c r="C12" i="8"/>
  <c r="K15" i="8"/>
  <c r="K18" i="8"/>
  <c r="C17" i="8"/>
  <c r="F23" i="8"/>
  <c r="J31" i="8"/>
  <c r="K13" i="8"/>
  <c r="K20" i="8"/>
  <c r="J27" i="3"/>
  <c r="L27" i="3" s="1"/>
  <c r="B27" i="3" s="1"/>
  <c r="H27" i="3"/>
  <c r="F28" i="3"/>
  <c r="I35" i="3"/>
  <c r="K35" i="3"/>
  <c r="L33" i="7"/>
  <c r="J33" i="7"/>
  <c r="K33" i="7" s="1"/>
  <c r="I33" i="7"/>
  <c r="H33" i="7"/>
  <c r="G33" i="7"/>
  <c r="F33" i="7"/>
  <c r="E33" i="7"/>
  <c r="D33" i="7"/>
  <c r="C33" i="7"/>
  <c r="L32" i="7"/>
  <c r="K32" i="7"/>
  <c r="J32" i="7"/>
  <c r="H32" i="7"/>
  <c r="I32" i="7" s="1"/>
  <c r="G32" i="7"/>
  <c r="F32" i="7"/>
  <c r="E32" i="7"/>
  <c r="D32" i="7"/>
  <c r="C32" i="7"/>
  <c r="K30" i="7"/>
  <c r="N26" i="7"/>
  <c r="N27" i="7" s="1"/>
  <c r="E5" i="7" s="1"/>
  <c r="K26" i="7"/>
  <c r="K27" i="7" s="1"/>
  <c r="E4" i="7" s="1"/>
  <c r="G26" i="7"/>
  <c r="G27" i="7" s="1"/>
  <c r="E3" i="7" s="1"/>
  <c r="N25" i="7"/>
  <c r="K25" i="7"/>
  <c r="I25" i="7"/>
  <c r="I26" i="7" s="1"/>
  <c r="I27" i="7" s="1"/>
  <c r="G25" i="7"/>
  <c r="P23" i="7"/>
  <c r="Q23" i="7" s="1"/>
  <c r="L23" i="7"/>
  <c r="N23" i="7" s="1"/>
  <c r="J23" i="7"/>
  <c r="K23" i="7" s="1"/>
  <c r="H23" i="7"/>
  <c r="I23" i="7" s="1"/>
  <c r="F23" i="7"/>
  <c r="G23" i="7" s="1"/>
  <c r="T22" i="7"/>
  <c r="P22" i="7"/>
  <c r="Q22" i="7" s="1"/>
  <c r="M22" i="7"/>
  <c r="O22" i="7" s="1"/>
  <c r="L22" i="7"/>
  <c r="N22" i="7" s="1"/>
  <c r="J22" i="7"/>
  <c r="K22" i="7" s="1"/>
  <c r="H22" i="7"/>
  <c r="I22" i="7" s="1"/>
  <c r="F22" i="7"/>
  <c r="G22" i="7" s="1"/>
  <c r="E22" i="7"/>
  <c r="C22" i="7"/>
  <c r="C23" i="7" s="1"/>
  <c r="C24" i="7" s="1"/>
  <c r="C25" i="7" s="1"/>
  <c r="C26" i="7" s="1"/>
  <c r="C27" i="7" s="1"/>
  <c r="T21" i="7"/>
  <c r="P21" i="7"/>
  <c r="Q21" i="7" s="1"/>
  <c r="O21" i="7"/>
  <c r="N21" i="7"/>
  <c r="M21" i="7"/>
  <c r="L21" i="7"/>
  <c r="J21" i="7"/>
  <c r="K21" i="7" s="1"/>
  <c r="H21" i="7"/>
  <c r="I21" i="7" s="1"/>
  <c r="F21" i="7"/>
  <c r="G30" i="7" s="1"/>
  <c r="E21" i="7"/>
  <c r="C21" i="7"/>
  <c r="T20" i="7"/>
  <c r="P20" i="7"/>
  <c r="M20" i="7"/>
  <c r="O20" i="7" s="1"/>
  <c r="L20" i="7"/>
  <c r="J20" i="7"/>
  <c r="K20" i="7" s="1"/>
  <c r="H20" i="7"/>
  <c r="I20" i="7" s="1"/>
  <c r="F20" i="7"/>
  <c r="H30" i="7" s="1"/>
  <c r="E20" i="7"/>
  <c r="T19" i="7"/>
  <c r="P19" i="7"/>
  <c r="Q19" i="7" s="1"/>
  <c r="M19" i="7"/>
  <c r="O19" i="7" s="1"/>
  <c r="L19" i="7"/>
  <c r="N19" i="7" s="1"/>
  <c r="J19" i="7"/>
  <c r="H19" i="7"/>
  <c r="I19" i="7" s="1"/>
  <c r="F19" i="7"/>
  <c r="G19" i="7" s="1"/>
  <c r="E19" i="7"/>
  <c r="C19" i="7"/>
  <c r="T18" i="7"/>
  <c r="P18" i="7"/>
  <c r="Q18" i="7" s="1"/>
  <c r="O18" i="7"/>
  <c r="N18" i="7"/>
  <c r="M18" i="7"/>
  <c r="L18" i="7"/>
  <c r="J18" i="7"/>
  <c r="K18" i="7" s="1"/>
  <c r="H18" i="7"/>
  <c r="I18" i="7" s="1"/>
  <c r="F18" i="7"/>
  <c r="G18" i="7" s="1"/>
  <c r="E18" i="7"/>
  <c r="C18" i="7"/>
  <c r="T17" i="7"/>
  <c r="P17" i="7"/>
  <c r="Q17" i="7" s="1"/>
  <c r="M17" i="7"/>
  <c r="O17" i="7" s="1"/>
  <c r="L17" i="7"/>
  <c r="C17" i="7" s="1"/>
  <c r="J17" i="7"/>
  <c r="K17" i="7" s="1"/>
  <c r="H17" i="7"/>
  <c r="I17" i="7" s="1"/>
  <c r="F17" i="7"/>
  <c r="G17" i="7" s="1"/>
  <c r="E17" i="7"/>
  <c r="T16" i="7"/>
  <c r="P16" i="7"/>
  <c r="Q16" i="7" s="1"/>
  <c r="M16" i="7"/>
  <c r="O16" i="7" s="1"/>
  <c r="L16" i="7"/>
  <c r="N16" i="7" s="1"/>
  <c r="J16" i="7"/>
  <c r="H16" i="7"/>
  <c r="I16" i="7" s="1"/>
  <c r="F16" i="7"/>
  <c r="G16" i="7" s="1"/>
  <c r="E16" i="7"/>
  <c r="C16" i="7"/>
  <c r="T15" i="7"/>
  <c r="P15" i="7"/>
  <c r="Q15" i="7" s="1"/>
  <c r="O15" i="7"/>
  <c r="N15" i="7"/>
  <c r="M15" i="7"/>
  <c r="L15" i="7"/>
  <c r="J15" i="7"/>
  <c r="K15" i="7" s="1"/>
  <c r="H15" i="7"/>
  <c r="I15" i="7" s="1"/>
  <c r="F15" i="7"/>
  <c r="G15" i="7" s="1"/>
  <c r="E15" i="7"/>
  <c r="C15" i="7"/>
  <c r="T14" i="7"/>
  <c r="M14" i="7"/>
  <c r="O14" i="7" s="1"/>
  <c r="L14" i="7"/>
  <c r="N14" i="7" s="1"/>
  <c r="J14" i="7"/>
  <c r="H14" i="7"/>
  <c r="I14" i="7" s="1"/>
  <c r="F14" i="7"/>
  <c r="G14" i="7" s="1"/>
  <c r="E14" i="7"/>
  <c r="T13" i="7"/>
  <c r="M13" i="7"/>
  <c r="O13" i="7" s="1"/>
  <c r="L13" i="7"/>
  <c r="C13" i="7" s="1"/>
  <c r="J13" i="7"/>
  <c r="H13" i="7"/>
  <c r="I13" i="7" s="1"/>
  <c r="F13" i="7"/>
  <c r="G13" i="7" s="1"/>
  <c r="E13" i="7"/>
  <c r="N12" i="7"/>
  <c r="M12" i="7"/>
  <c r="O12" i="7" s="1"/>
  <c r="L12" i="7"/>
  <c r="K12" i="7"/>
  <c r="J12" i="7"/>
  <c r="H12" i="7"/>
  <c r="I12" i="7" s="1"/>
  <c r="G12" i="7"/>
  <c r="F12" i="7"/>
  <c r="E12" i="7"/>
  <c r="C12" i="7"/>
  <c r="O11" i="7"/>
  <c r="N11" i="7"/>
  <c r="M11" i="7"/>
  <c r="L11" i="7"/>
  <c r="J11" i="7"/>
  <c r="K11" i="7" s="1"/>
  <c r="H11" i="7"/>
  <c r="I11" i="7" s="1"/>
  <c r="F11" i="7"/>
  <c r="G11" i="7" s="1"/>
  <c r="E11" i="7"/>
  <c r="C11" i="7"/>
  <c r="O10" i="7"/>
  <c r="M10" i="7"/>
  <c r="L10" i="7"/>
  <c r="N10" i="7" s="1"/>
  <c r="J10" i="7"/>
  <c r="K10" i="7" s="1"/>
  <c r="I10" i="7"/>
  <c r="H10" i="7"/>
  <c r="G10" i="7"/>
  <c r="F10" i="7"/>
  <c r="E10" i="7"/>
  <c r="C10" i="7"/>
  <c r="M9" i="7"/>
  <c r="O9" i="7" s="1"/>
  <c r="J9" i="7"/>
  <c r="K9" i="7" s="1"/>
  <c r="H9" i="7"/>
  <c r="I9" i="7" s="1"/>
  <c r="F9" i="7"/>
  <c r="E9" i="7"/>
  <c r="S2" i="7"/>
  <c r="R2" i="7"/>
  <c r="P2" i="7"/>
  <c r="Q2" i="7" s="1"/>
  <c r="M2" i="7"/>
  <c r="L2" i="7"/>
  <c r="J2" i="7"/>
  <c r="H2" i="7"/>
  <c r="E2" i="7"/>
  <c r="C34" i="3"/>
  <c r="D34" i="3"/>
  <c r="E34" i="3"/>
  <c r="F34" i="3"/>
  <c r="H34" i="3"/>
  <c r="J34" i="3"/>
  <c r="L34" i="3"/>
  <c r="F26" i="8" l="1"/>
  <c r="J25" i="8"/>
  <c r="L25" i="8" s="1"/>
  <c r="B25" i="8" s="1"/>
  <c r="H25" i="8"/>
  <c r="G23" i="8"/>
  <c r="K23" i="8"/>
  <c r="I23" i="8"/>
  <c r="L24" i="8"/>
  <c r="B24" i="8" s="1"/>
  <c r="H28" i="3"/>
  <c r="J28" i="3"/>
  <c r="L28" i="3" s="1"/>
  <c r="G35" i="3"/>
  <c r="O8" i="7"/>
  <c r="K2" i="7"/>
  <c r="I8" i="7"/>
  <c r="K16" i="7"/>
  <c r="G20" i="7"/>
  <c r="G8" i="7" s="1"/>
  <c r="N13" i="7"/>
  <c r="N8" i="7" s="1"/>
  <c r="N17" i="7"/>
  <c r="N20" i="7"/>
  <c r="N2" i="7"/>
  <c r="C20" i="7"/>
  <c r="F24" i="7"/>
  <c r="O2" i="7"/>
  <c r="K13" i="7"/>
  <c r="Q20" i="7"/>
  <c r="G21" i="7"/>
  <c r="I30" i="7"/>
  <c r="J30" i="7"/>
  <c r="K14" i="7"/>
  <c r="K8" i="7" s="1"/>
  <c r="C14" i="7"/>
  <c r="K19" i="7"/>
  <c r="F30" i="7"/>
  <c r="F2" i="7"/>
  <c r="I2" i="7" s="1"/>
  <c r="C9" i="7"/>
  <c r="K34" i="3"/>
  <c r="I34" i="3"/>
  <c r="H26" i="8" l="1"/>
  <c r="F27" i="8"/>
  <c r="J26" i="8"/>
  <c r="L26" i="8" s="1"/>
  <c r="B26" i="8" s="1"/>
  <c r="J24" i="7"/>
  <c r="L24" i="7" s="1"/>
  <c r="B24" i="7" s="1"/>
  <c r="H24" i="7"/>
  <c r="F25" i="7"/>
  <c r="H27" i="8" l="1"/>
  <c r="F28" i="8"/>
  <c r="J27" i="8"/>
  <c r="L27" i="8" s="1"/>
  <c r="B27" i="8" s="1"/>
  <c r="F26" i="7"/>
  <c r="J25" i="7"/>
  <c r="L25" i="7" s="1"/>
  <c r="B25" i="7" s="1"/>
  <c r="H25" i="7"/>
  <c r="L32" i="6"/>
  <c r="J32" i="6"/>
  <c r="H32" i="6"/>
  <c r="I32" i="6" s="1"/>
  <c r="F32" i="6"/>
  <c r="G32" i="6" s="1"/>
  <c r="E32" i="6"/>
  <c r="D32" i="6"/>
  <c r="C32" i="6"/>
  <c r="I26" i="6"/>
  <c r="I27" i="6" s="1"/>
  <c r="G26" i="6"/>
  <c r="G27" i="6" s="1"/>
  <c r="N25" i="6"/>
  <c r="N26" i="6" s="1"/>
  <c r="N27" i="6" s="1"/>
  <c r="K25" i="6"/>
  <c r="K26" i="6" s="1"/>
  <c r="K27" i="6" s="1"/>
  <c r="I25" i="6"/>
  <c r="G25" i="6"/>
  <c r="P23" i="6"/>
  <c r="Q23" i="6" s="1"/>
  <c r="L23" i="6"/>
  <c r="N23" i="6" s="1"/>
  <c r="E5" i="6" s="1"/>
  <c r="J23" i="6"/>
  <c r="H23" i="6"/>
  <c r="T22" i="6"/>
  <c r="P22" i="6"/>
  <c r="Q22" i="6" s="1"/>
  <c r="M22" i="6"/>
  <c r="O22" i="6" s="1"/>
  <c r="L22" i="6"/>
  <c r="N22" i="6" s="1"/>
  <c r="J22" i="6"/>
  <c r="I30" i="6" s="1"/>
  <c r="H22" i="6"/>
  <c r="F22" i="6"/>
  <c r="F24" i="6" s="1"/>
  <c r="E22" i="6"/>
  <c r="T21" i="6"/>
  <c r="P21" i="6"/>
  <c r="Q21" i="6" s="1"/>
  <c r="M21" i="6"/>
  <c r="O21" i="6" s="1"/>
  <c r="L21" i="6"/>
  <c r="N21" i="6" s="1"/>
  <c r="J21" i="6"/>
  <c r="C21" i="6" s="1"/>
  <c r="H21" i="6"/>
  <c r="F21" i="6"/>
  <c r="G21" i="6" s="1"/>
  <c r="E21" i="6"/>
  <c r="T20" i="6"/>
  <c r="P20" i="6"/>
  <c r="N20" i="6"/>
  <c r="M20" i="6"/>
  <c r="O20" i="6" s="1"/>
  <c r="L20" i="6"/>
  <c r="J20" i="6"/>
  <c r="K20" i="6" s="1"/>
  <c r="H20" i="6"/>
  <c r="I20" i="6" s="1"/>
  <c r="F20" i="6"/>
  <c r="H30" i="6" s="1"/>
  <c r="E20" i="6"/>
  <c r="T19" i="6"/>
  <c r="P19" i="6"/>
  <c r="Q19" i="6" s="1"/>
  <c r="M19" i="6"/>
  <c r="O19" i="6" s="1"/>
  <c r="L19" i="6"/>
  <c r="N19" i="6" s="1"/>
  <c r="J19" i="6"/>
  <c r="H19" i="6"/>
  <c r="I19" i="6" s="1"/>
  <c r="F19" i="6"/>
  <c r="E19" i="6"/>
  <c r="T18" i="6"/>
  <c r="P18" i="6"/>
  <c r="Q18" i="6" s="1"/>
  <c r="M18" i="6"/>
  <c r="O18" i="6" s="1"/>
  <c r="L18" i="6"/>
  <c r="N18" i="6" s="1"/>
  <c r="J18" i="6"/>
  <c r="H18" i="6"/>
  <c r="I18" i="6" s="1"/>
  <c r="F18" i="6"/>
  <c r="E18" i="6"/>
  <c r="C18" i="6"/>
  <c r="T17" i="6"/>
  <c r="P17" i="6"/>
  <c r="Q17" i="6" s="1"/>
  <c r="O17" i="6"/>
  <c r="N17" i="6"/>
  <c r="M17" i="6"/>
  <c r="L17" i="6"/>
  <c r="J17" i="6"/>
  <c r="H17" i="6"/>
  <c r="F17" i="6"/>
  <c r="G17" i="6" s="1"/>
  <c r="E17" i="6"/>
  <c r="T16" i="6"/>
  <c r="P16" i="6"/>
  <c r="Q16" i="6" s="1"/>
  <c r="M16" i="6"/>
  <c r="O16" i="6" s="1"/>
  <c r="L16" i="6"/>
  <c r="N16" i="6" s="1"/>
  <c r="J16" i="6"/>
  <c r="H16" i="6"/>
  <c r="I16" i="6" s="1"/>
  <c r="F16" i="6"/>
  <c r="E16" i="6"/>
  <c r="T15" i="6"/>
  <c r="P15" i="6"/>
  <c r="Q20" i="6" s="1"/>
  <c r="N15" i="6"/>
  <c r="M15" i="6"/>
  <c r="O15" i="6" s="1"/>
  <c r="L15" i="6"/>
  <c r="J15" i="6"/>
  <c r="H15" i="6"/>
  <c r="F15" i="6"/>
  <c r="E15" i="6"/>
  <c r="C15" i="6"/>
  <c r="T14" i="6"/>
  <c r="M14" i="6"/>
  <c r="O14" i="6" s="1"/>
  <c r="L14" i="6"/>
  <c r="N14" i="6" s="1"/>
  <c r="J14" i="6"/>
  <c r="H14" i="6"/>
  <c r="I14" i="6" s="1"/>
  <c r="F14" i="6"/>
  <c r="G14" i="6" s="1"/>
  <c r="E14" i="6"/>
  <c r="T13" i="6"/>
  <c r="M13" i="6"/>
  <c r="O13" i="6" s="1"/>
  <c r="L13" i="6"/>
  <c r="C13" i="6" s="1"/>
  <c r="J13" i="6"/>
  <c r="H13" i="6"/>
  <c r="I13" i="6" s="1"/>
  <c r="F13" i="6"/>
  <c r="E13" i="6"/>
  <c r="O12" i="6"/>
  <c r="M12" i="6"/>
  <c r="L12" i="6"/>
  <c r="N12" i="6" s="1"/>
  <c r="J12" i="6"/>
  <c r="H12" i="6"/>
  <c r="I12" i="6" s="1"/>
  <c r="G12" i="6"/>
  <c r="F12" i="6"/>
  <c r="E12" i="6"/>
  <c r="M11" i="6"/>
  <c r="O11" i="6" s="1"/>
  <c r="L11" i="6"/>
  <c r="N11" i="6" s="1"/>
  <c r="J11" i="6"/>
  <c r="K11" i="6" s="1"/>
  <c r="H11" i="6"/>
  <c r="I11" i="6" s="1"/>
  <c r="F11" i="6"/>
  <c r="E11" i="6"/>
  <c r="M10" i="6"/>
  <c r="O10" i="6" s="1"/>
  <c r="L10" i="6"/>
  <c r="N10" i="6" s="1"/>
  <c r="J10" i="6"/>
  <c r="K10" i="6" s="1"/>
  <c r="H10" i="6"/>
  <c r="I10" i="6" s="1"/>
  <c r="F10" i="6"/>
  <c r="G10" i="6" s="1"/>
  <c r="E10" i="6"/>
  <c r="M9" i="6"/>
  <c r="O9" i="6" s="1"/>
  <c r="J9" i="6"/>
  <c r="C9" i="6" s="1"/>
  <c r="H9" i="6"/>
  <c r="F9" i="6"/>
  <c r="E9" i="6"/>
  <c r="S2" i="6"/>
  <c r="R2" i="6"/>
  <c r="P2" i="6"/>
  <c r="M2" i="6"/>
  <c r="L2" i="6"/>
  <c r="J2" i="6"/>
  <c r="H2" i="6"/>
  <c r="E2" i="6"/>
  <c r="L33" i="3"/>
  <c r="L23" i="3" s="1"/>
  <c r="N23" i="3" s="1"/>
  <c r="J33" i="3"/>
  <c r="J23" i="3" s="1"/>
  <c r="H33" i="3"/>
  <c r="H23" i="3" s="1"/>
  <c r="F33" i="3"/>
  <c r="E33" i="3"/>
  <c r="D33" i="3"/>
  <c r="C33" i="3"/>
  <c r="G33" i="3"/>
  <c r="N13" i="6" l="1"/>
  <c r="G15" i="6"/>
  <c r="I17" i="6"/>
  <c r="C20" i="6"/>
  <c r="I22" i="6"/>
  <c r="F23" i="6"/>
  <c r="G23" i="6" s="1"/>
  <c r="E3" i="6" s="1"/>
  <c r="I9" i="6"/>
  <c r="C11" i="6"/>
  <c r="G13" i="6"/>
  <c r="I15" i="6"/>
  <c r="I8" i="6" s="1"/>
  <c r="K17" i="6"/>
  <c r="G19" i="6"/>
  <c r="I23" i="6"/>
  <c r="G30" i="6"/>
  <c r="K12" i="6"/>
  <c r="F2" i="6"/>
  <c r="K2" i="6" s="1"/>
  <c r="G11" i="6"/>
  <c r="G16" i="6"/>
  <c r="I21" i="6"/>
  <c r="K32" i="6"/>
  <c r="G18" i="6"/>
  <c r="J28" i="8"/>
  <c r="L28" i="8" s="1"/>
  <c r="B28" i="8" s="1"/>
  <c r="H28" i="8"/>
  <c r="F23" i="3"/>
  <c r="G34" i="3"/>
  <c r="F27" i="7"/>
  <c r="J26" i="7"/>
  <c r="L26" i="7" s="1"/>
  <c r="B26" i="7" s="1"/>
  <c r="H26" i="7"/>
  <c r="N2" i="6"/>
  <c r="O2" i="6"/>
  <c r="Q2" i="6"/>
  <c r="N8" i="6"/>
  <c r="G8" i="6"/>
  <c r="O8" i="6"/>
  <c r="H24" i="6"/>
  <c r="F25" i="6"/>
  <c r="J24" i="6"/>
  <c r="L24" i="6" s="1"/>
  <c r="B24" i="6" s="1"/>
  <c r="C14" i="6"/>
  <c r="C16" i="6"/>
  <c r="C19" i="6"/>
  <c r="C22" i="6"/>
  <c r="C23" i="6" s="1"/>
  <c r="C24" i="6" s="1"/>
  <c r="C25" i="6" s="1"/>
  <c r="C26" i="6" s="1"/>
  <c r="C27" i="6" s="1"/>
  <c r="J30" i="6"/>
  <c r="C10" i="6"/>
  <c r="K14" i="6"/>
  <c r="K16" i="6"/>
  <c r="K19" i="6"/>
  <c r="G20" i="6"/>
  <c r="K22" i="6"/>
  <c r="K30" i="6"/>
  <c r="F30" i="6"/>
  <c r="K9" i="6"/>
  <c r="C12" i="6"/>
  <c r="K15" i="6"/>
  <c r="Q15" i="6"/>
  <c r="K18" i="6"/>
  <c r="K21" i="6"/>
  <c r="G22" i="6"/>
  <c r="C17" i="6"/>
  <c r="K13" i="6"/>
  <c r="I33" i="3"/>
  <c r="K33" i="3"/>
  <c r="T14" i="3"/>
  <c r="T15" i="3"/>
  <c r="T16" i="3"/>
  <c r="T17" i="3"/>
  <c r="T18" i="3"/>
  <c r="T19" i="3"/>
  <c r="T20" i="3"/>
  <c r="T21" i="3"/>
  <c r="T22" i="3"/>
  <c r="T13" i="3"/>
  <c r="N25" i="5"/>
  <c r="N26" i="5" s="1"/>
  <c r="N27" i="5" s="1"/>
  <c r="N24" i="5"/>
  <c r="K24" i="5"/>
  <c r="K25" i="5" s="1"/>
  <c r="K26" i="5" s="1"/>
  <c r="K27" i="5" s="1"/>
  <c r="I24" i="5"/>
  <c r="I25" i="5" s="1"/>
  <c r="I26" i="5" s="1"/>
  <c r="I27" i="5" s="1"/>
  <c r="G24" i="5"/>
  <c r="G25" i="5" s="1"/>
  <c r="G26" i="5" s="1"/>
  <c r="G27" i="5" s="1"/>
  <c r="P23" i="5"/>
  <c r="P22" i="5"/>
  <c r="Q22" i="5" s="1"/>
  <c r="M22" i="5"/>
  <c r="O22" i="5" s="1"/>
  <c r="L22" i="5"/>
  <c r="C22" i="5" s="1"/>
  <c r="C23" i="5" s="1"/>
  <c r="C24" i="5" s="1"/>
  <c r="C25" i="5" s="1"/>
  <c r="C26" i="5" s="1"/>
  <c r="C27" i="5" s="1"/>
  <c r="J22" i="5"/>
  <c r="H22" i="5"/>
  <c r="H2" i="5" s="1"/>
  <c r="F22" i="5"/>
  <c r="F23" i="5" s="1"/>
  <c r="E22" i="5"/>
  <c r="E2" i="5" s="1"/>
  <c r="P21" i="5"/>
  <c r="Q21" i="5" s="1"/>
  <c r="M21" i="5"/>
  <c r="O21" i="5" s="1"/>
  <c r="L21" i="5"/>
  <c r="N21" i="5" s="1"/>
  <c r="J21" i="5"/>
  <c r="J30" i="5" s="1"/>
  <c r="H21" i="5"/>
  <c r="F21" i="5"/>
  <c r="G30" i="5" s="1"/>
  <c r="E21" i="5"/>
  <c r="P20" i="5"/>
  <c r="M20" i="5"/>
  <c r="O20" i="5" s="1"/>
  <c r="L20" i="5"/>
  <c r="J20" i="5"/>
  <c r="K30" i="5" s="1"/>
  <c r="H20" i="5"/>
  <c r="F20" i="5"/>
  <c r="E20" i="5"/>
  <c r="P19" i="5"/>
  <c r="Q19" i="5" s="1"/>
  <c r="M19" i="5"/>
  <c r="O19" i="5" s="1"/>
  <c r="L19" i="5"/>
  <c r="N19" i="5" s="1"/>
  <c r="J19" i="5"/>
  <c r="H19" i="5"/>
  <c r="F19" i="5"/>
  <c r="E19" i="5"/>
  <c r="C19" i="5"/>
  <c r="P18" i="5"/>
  <c r="Q18" i="5" s="1"/>
  <c r="M18" i="5"/>
  <c r="O18" i="5" s="1"/>
  <c r="L18" i="5"/>
  <c r="J18" i="5"/>
  <c r="H18" i="5"/>
  <c r="F18" i="5"/>
  <c r="G19" i="5" s="1"/>
  <c r="E18" i="5"/>
  <c r="P17" i="5"/>
  <c r="Q17" i="5" s="1"/>
  <c r="M17" i="5"/>
  <c r="O17" i="5" s="1"/>
  <c r="L17" i="5"/>
  <c r="N17" i="5" s="1"/>
  <c r="J17" i="5"/>
  <c r="C17" i="5" s="1"/>
  <c r="H17" i="5"/>
  <c r="I17" i="5" s="1"/>
  <c r="F17" i="5"/>
  <c r="E17" i="5"/>
  <c r="P16" i="5"/>
  <c r="Q16" i="5" s="1"/>
  <c r="M16" i="5"/>
  <c r="O16" i="5" s="1"/>
  <c r="L16" i="5"/>
  <c r="J16" i="5"/>
  <c r="H16" i="5"/>
  <c r="F16" i="5"/>
  <c r="E16" i="5"/>
  <c r="P15" i="5"/>
  <c r="Q20" i="5" s="1"/>
  <c r="M15" i="5"/>
  <c r="O15" i="5" s="1"/>
  <c r="L15" i="5"/>
  <c r="N15" i="5" s="1"/>
  <c r="J15" i="5"/>
  <c r="H15" i="5"/>
  <c r="I15" i="5" s="1"/>
  <c r="F15" i="5"/>
  <c r="G15" i="5" s="1"/>
  <c r="E15" i="5"/>
  <c r="C15" i="5"/>
  <c r="M14" i="5"/>
  <c r="O14" i="5" s="1"/>
  <c r="L14" i="5"/>
  <c r="N14" i="5" s="1"/>
  <c r="J14" i="5"/>
  <c r="H14" i="5"/>
  <c r="F14" i="5"/>
  <c r="E14" i="5"/>
  <c r="M13" i="5"/>
  <c r="O13" i="5" s="1"/>
  <c r="L13" i="5"/>
  <c r="J13" i="5"/>
  <c r="I13" i="5"/>
  <c r="H13" i="5"/>
  <c r="F13" i="5"/>
  <c r="E13" i="5"/>
  <c r="M12" i="5"/>
  <c r="O12" i="5" s="1"/>
  <c r="L12" i="5"/>
  <c r="C12" i="5" s="1"/>
  <c r="J12" i="5"/>
  <c r="K12" i="5" s="1"/>
  <c r="H12" i="5"/>
  <c r="F12" i="5"/>
  <c r="E12" i="5"/>
  <c r="M11" i="5"/>
  <c r="O11" i="5" s="1"/>
  <c r="L11" i="5"/>
  <c r="J11" i="5"/>
  <c r="H11" i="5"/>
  <c r="F11" i="5"/>
  <c r="E11" i="5"/>
  <c r="M10" i="5"/>
  <c r="O10" i="5" s="1"/>
  <c r="L10" i="5"/>
  <c r="C10" i="5" s="1"/>
  <c r="J10" i="5"/>
  <c r="H10" i="5"/>
  <c r="F10" i="5"/>
  <c r="E10" i="5"/>
  <c r="M9" i="5"/>
  <c r="O9" i="5" s="1"/>
  <c r="J9" i="5"/>
  <c r="C9" i="5" s="1"/>
  <c r="H9" i="5"/>
  <c r="F9" i="5"/>
  <c r="E9" i="5"/>
  <c r="E5" i="5"/>
  <c r="E4" i="5"/>
  <c r="E3" i="5"/>
  <c r="S2" i="5"/>
  <c r="R2" i="5"/>
  <c r="J2" i="5"/>
  <c r="F2" i="5"/>
  <c r="I2" i="6" l="1"/>
  <c r="K23" i="6"/>
  <c r="E4" i="6" s="1"/>
  <c r="K22" i="5"/>
  <c r="G17" i="5"/>
  <c r="I19" i="5"/>
  <c r="K10" i="5"/>
  <c r="I12" i="5"/>
  <c r="K9" i="5"/>
  <c r="I21" i="5"/>
  <c r="E6" i="8"/>
  <c r="D28" i="8"/>
  <c r="E7" i="8" s="1"/>
  <c r="I23" i="3"/>
  <c r="K23" i="3"/>
  <c r="J27" i="7"/>
  <c r="L27" i="7" s="1"/>
  <c r="B27" i="7" s="1"/>
  <c r="H27" i="7"/>
  <c r="K8" i="6"/>
  <c r="F26" i="6"/>
  <c r="J25" i="6"/>
  <c r="L25" i="6" s="1"/>
  <c r="B25" i="6" s="1"/>
  <c r="H25" i="6"/>
  <c r="K2" i="5"/>
  <c r="K13" i="5"/>
  <c r="M2" i="5"/>
  <c r="O2" i="5" s="1"/>
  <c r="I9" i="5"/>
  <c r="G10" i="5"/>
  <c r="K16" i="5"/>
  <c r="I10" i="5"/>
  <c r="K11" i="5"/>
  <c r="G14" i="5"/>
  <c r="C16" i="5"/>
  <c r="P2" i="5"/>
  <c r="Q2" i="5" s="1"/>
  <c r="O8" i="5"/>
  <c r="I11" i="5"/>
  <c r="G21" i="5"/>
  <c r="C21" i="5"/>
  <c r="I22" i="5"/>
  <c r="I2" i="5"/>
  <c r="C11" i="5"/>
  <c r="N10" i="5"/>
  <c r="I14" i="5"/>
  <c r="C20" i="5"/>
  <c r="K18" i="5"/>
  <c r="C13" i="5"/>
  <c r="C18" i="5"/>
  <c r="F24" i="5"/>
  <c r="J23" i="5"/>
  <c r="L23" i="5" s="1"/>
  <c r="B23" i="5" s="1"/>
  <c r="Q23" i="5" s="1"/>
  <c r="H23" i="5"/>
  <c r="F30" i="5"/>
  <c r="C14" i="5"/>
  <c r="N11" i="5"/>
  <c r="G12" i="5"/>
  <c r="K14" i="5"/>
  <c r="G16" i="5"/>
  <c r="G18" i="5"/>
  <c r="G20" i="5"/>
  <c r="G22" i="5"/>
  <c r="N12" i="5"/>
  <c r="G13" i="5"/>
  <c r="K15" i="5"/>
  <c r="Q15" i="5"/>
  <c r="N16" i="5"/>
  <c r="K17" i="5"/>
  <c r="N18" i="5"/>
  <c r="K19" i="5"/>
  <c r="N20" i="5"/>
  <c r="K21" i="5"/>
  <c r="N22" i="5"/>
  <c r="H30" i="5"/>
  <c r="G11" i="5"/>
  <c r="L2" i="5"/>
  <c r="N2" i="5" s="1"/>
  <c r="N13" i="5"/>
  <c r="I16" i="5"/>
  <c r="I18" i="5"/>
  <c r="I20" i="5"/>
  <c r="I30" i="5"/>
  <c r="K20" i="5"/>
  <c r="S2" i="3"/>
  <c r="R2" i="3"/>
  <c r="N25" i="3"/>
  <c r="N26" i="3" s="1"/>
  <c r="E5" i="3" s="1"/>
  <c r="K25" i="3"/>
  <c r="K26" i="3" s="1"/>
  <c r="E4" i="3" s="1"/>
  <c r="I25" i="3"/>
  <c r="I26" i="3" s="1"/>
  <c r="G25" i="3"/>
  <c r="G26" i="3" s="1"/>
  <c r="E3" i="3" s="1"/>
  <c r="I8" i="5" l="1"/>
  <c r="D27" i="7"/>
  <c r="E7" i="7" s="1"/>
  <c r="E6" i="7"/>
  <c r="H26" i="6"/>
  <c r="F27" i="6"/>
  <c r="J26" i="6"/>
  <c r="L26" i="6" s="1"/>
  <c r="B26" i="6" s="1"/>
  <c r="K8" i="5"/>
  <c r="N8" i="5"/>
  <c r="F25" i="5"/>
  <c r="J24" i="5"/>
  <c r="L24" i="5" s="1"/>
  <c r="B24" i="5" s="1"/>
  <c r="H24" i="5"/>
  <c r="G8" i="5"/>
  <c r="P16" i="3"/>
  <c r="P17" i="3"/>
  <c r="P18" i="3"/>
  <c r="P19" i="3"/>
  <c r="P20" i="3"/>
  <c r="P21" i="3"/>
  <c r="P22" i="3"/>
  <c r="P23" i="3"/>
  <c r="H27" i="6" l="1"/>
  <c r="J27" i="6"/>
  <c r="L27" i="6" s="1"/>
  <c r="B27" i="6" s="1"/>
  <c r="H25" i="5"/>
  <c r="F26" i="5"/>
  <c r="J25" i="5"/>
  <c r="L25" i="5" s="1"/>
  <c r="B25" i="5" s="1"/>
  <c r="H18" i="3"/>
  <c r="H19" i="3"/>
  <c r="H20" i="3"/>
  <c r="D27" i="6" l="1"/>
  <c r="E7" i="6" s="1"/>
  <c r="E6" i="6"/>
  <c r="J26" i="5"/>
  <c r="L26" i="5" s="1"/>
  <c r="B26" i="5" s="1"/>
  <c r="H26" i="5"/>
  <c r="F27" i="5"/>
  <c r="L11" i="3"/>
  <c r="N11" i="3" s="1"/>
  <c r="J27" i="5" l="1"/>
  <c r="L27" i="5" s="1"/>
  <c r="B27" i="5" s="1"/>
  <c r="H27" i="5"/>
  <c r="L22" i="3"/>
  <c r="L2" i="3" s="1"/>
  <c r="M22" i="3"/>
  <c r="M2" i="3" s="1"/>
  <c r="J22" i="3"/>
  <c r="H22" i="3"/>
  <c r="H2" i="3" s="1"/>
  <c r="E22" i="3"/>
  <c r="E2" i="3" s="1"/>
  <c r="F22" i="3"/>
  <c r="G23" i="3" l="1"/>
  <c r="F24" i="3"/>
  <c r="E6" i="5"/>
  <c r="D27" i="5"/>
  <c r="E7" i="5" s="1"/>
  <c r="F2" i="3"/>
  <c r="F31" i="3"/>
  <c r="J2" i="3"/>
  <c r="I31" i="3"/>
  <c r="C22" i="3"/>
  <c r="C23" i="3" s="1"/>
  <c r="C24" i="3" s="1"/>
  <c r="C25" i="3" s="1"/>
  <c r="C26" i="3" s="1"/>
  <c r="K22" i="3"/>
  <c r="O22" i="3"/>
  <c r="I22" i="3"/>
  <c r="N22" i="3"/>
  <c r="J24" i="3" l="1"/>
  <c r="L24" i="3" s="1"/>
  <c r="B24" i="3" s="1"/>
  <c r="H24" i="3"/>
  <c r="F25" i="3"/>
  <c r="P15" i="3"/>
  <c r="Q15" i="3" s="1"/>
  <c r="P2" i="3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L13" i="3"/>
  <c r="L14" i="3"/>
  <c r="L15" i="3"/>
  <c r="L16" i="3"/>
  <c r="L17" i="3"/>
  <c r="L18" i="3"/>
  <c r="L19" i="3"/>
  <c r="L20" i="3"/>
  <c r="L21" i="3"/>
  <c r="J10" i="3"/>
  <c r="C10" i="3" s="1"/>
  <c r="J11" i="3"/>
  <c r="C11" i="3" s="1"/>
  <c r="J12" i="3"/>
  <c r="C12" i="3" s="1"/>
  <c r="J13" i="3"/>
  <c r="C13" i="3" s="1"/>
  <c r="J14" i="3"/>
  <c r="C14" i="3" s="1"/>
  <c r="J15" i="3"/>
  <c r="C15" i="3" s="1"/>
  <c r="J16" i="3"/>
  <c r="C16" i="3" s="1"/>
  <c r="J17" i="3"/>
  <c r="C17" i="3" s="1"/>
  <c r="J18" i="3"/>
  <c r="C18" i="3" s="1"/>
  <c r="J19" i="3"/>
  <c r="J20" i="3"/>
  <c r="J21" i="3"/>
  <c r="J31" i="3" s="1"/>
  <c r="J9" i="3"/>
  <c r="C9" i="3" s="1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H31" i="3" s="1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9" i="3" l="1"/>
  <c r="G22" i="3"/>
  <c r="G31" i="3"/>
  <c r="K31" i="3"/>
  <c r="C20" i="3"/>
  <c r="H25" i="3"/>
  <c r="J25" i="3"/>
  <c r="L25" i="3" s="1"/>
  <c r="B25" i="3" s="1"/>
  <c r="F26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J26" i="3" l="1"/>
  <c r="L26" i="3" s="1"/>
  <c r="B26" i="3" s="1"/>
  <c r="H26" i="3"/>
  <c r="K2" i="3"/>
  <c r="I8" i="3"/>
  <c r="I2" i="3"/>
  <c r="G8" i="3"/>
  <c r="K8" i="3"/>
  <c r="O8" i="3"/>
  <c r="N21" i="3"/>
  <c r="N20" i="3"/>
  <c r="N19" i="3"/>
  <c r="N18" i="3"/>
  <c r="N17" i="3"/>
  <c r="N16" i="3"/>
  <c r="N15" i="3"/>
  <c r="N14" i="3"/>
  <c r="N13" i="3"/>
  <c r="N12" i="3"/>
  <c r="N10" i="3"/>
  <c r="Q2" i="3"/>
  <c r="N2" i="3"/>
  <c r="B28" i="3" l="1"/>
  <c r="N8" i="3"/>
  <c r="D28" i="3" l="1"/>
  <c r="E6" i="3"/>
  <c r="E7" i="3" l="1"/>
</calcChain>
</file>

<file path=xl/sharedStrings.xml><?xml version="1.0" encoding="utf-8"?>
<sst xmlns="http://schemas.openxmlformats.org/spreadsheetml/2006/main" count="234" uniqueCount="84">
  <si>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</si>
  <si>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</si>
  <si>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</si>
  <si>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</si>
  <si>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</si>
  <si>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</si>
  <si>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</si>
  <si>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</si>
  <si>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</si>
  <si>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</si>
  <si>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</si>
  <si>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</si>
  <si>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</si>
  <si>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</si>
  <si>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</si>
  <si>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</si>
  <si>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</si>
  <si>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</si>
  <si>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</si>
  <si>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</si>
  <si>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</si>
  <si>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</si>
  <si>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</si>
  <si>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</si>
  <si>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</si>
  <si>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</si>
  <si>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</si>
  <si>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</si>
  <si>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</si>
  <si>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</si>
  <si>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</si>
  <si>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</si>
  <si>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</si>
  <si>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2021/03(予)</t>
  </si>
  <si>
    <r>
      <t>－</t>
    </r>
    <r>
      <rPr>
        <sz val="8"/>
        <color rgb="FF666666"/>
        <rFont val="Inherit"/>
        <family val="2"/>
      </rPr>
      <t>円</t>
    </r>
  </si>
  <si>
    <t>70.00 円</t>
  </si>
  <si>
    <t>74.00 円</t>
  </si>
  <si>
    <t>7905　大建工業</t>
    <rPh sb="5" eb="7">
      <t>ダイケン</t>
    </rPh>
    <rPh sb="7" eb="8">
      <t>コウ</t>
    </rPh>
    <rPh sb="8" eb="9">
      <t>ギョウ</t>
    </rPh>
    <phoneticPr fontId="3"/>
  </si>
  <si>
    <r>
      <t>1,594.0</t>
    </r>
    <r>
      <rPr>
        <sz val="8"/>
        <color rgb="FF666666"/>
        <rFont val="Inherit"/>
        <family val="2"/>
      </rPr>
      <t>円</t>
    </r>
  </si>
  <si>
    <r>
      <t>30.4</t>
    </r>
    <r>
      <rPr>
        <sz val="8"/>
        <color rgb="FF666666"/>
        <rFont val="Inherit"/>
        <family val="2"/>
      </rPr>
      <t>円</t>
    </r>
  </si>
  <si>
    <r>
      <t>1,424.3</t>
    </r>
    <r>
      <rPr>
        <sz val="8"/>
        <color rgb="FF666666"/>
        <rFont val="Inherit"/>
        <family val="2"/>
      </rPr>
      <t>円</t>
    </r>
  </si>
  <si>
    <r>
      <t>23.0</t>
    </r>
    <r>
      <rPr>
        <sz val="8"/>
        <color rgb="FF666666"/>
        <rFont val="Inherit"/>
        <family val="2"/>
      </rPr>
      <t>円</t>
    </r>
  </si>
  <si>
    <r>
      <t>1,211.0</t>
    </r>
    <r>
      <rPr>
        <sz val="8"/>
        <color rgb="FF666666"/>
        <rFont val="Inherit"/>
        <family val="2"/>
      </rPr>
      <t>円</t>
    </r>
  </si>
  <si>
    <r>
      <t>19.6</t>
    </r>
    <r>
      <rPr>
        <sz val="8"/>
        <color rgb="FF666666"/>
        <rFont val="Inherit"/>
        <family val="2"/>
      </rPr>
      <t>円</t>
    </r>
  </si>
  <si>
    <r>
      <t>1,275.4</t>
    </r>
    <r>
      <rPr>
        <sz val="8"/>
        <color rgb="FF666666"/>
        <rFont val="Inherit"/>
        <family val="2"/>
      </rPr>
      <t>円</t>
    </r>
  </si>
  <si>
    <r>
      <t>52.8</t>
    </r>
    <r>
      <rPr>
        <sz val="8"/>
        <color rgb="FF666666"/>
        <rFont val="Inherit"/>
        <family val="2"/>
      </rPr>
      <t>円</t>
    </r>
  </si>
  <si>
    <r>
      <t>1,278.7</t>
    </r>
    <r>
      <rPr>
        <sz val="8"/>
        <color rgb="FF666666"/>
        <rFont val="Inherit"/>
        <family val="2"/>
      </rPr>
      <t>円</t>
    </r>
  </si>
  <si>
    <r>
      <t>33.6</t>
    </r>
    <r>
      <rPr>
        <sz val="8"/>
        <color rgb="FF666666"/>
        <rFont val="Inherit"/>
        <family val="2"/>
      </rPr>
      <t>円</t>
    </r>
  </si>
  <si>
    <r>
      <t>1,291.9</t>
    </r>
    <r>
      <rPr>
        <sz val="8"/>
        <color rgb="FF666666"/>
        <rFont val="Inherit"/>
        <family val="2"/>
      </rPr>
      <t>円</t>
    </r>
  </si>
  <si>
    <r>
      <t>50.6</t>
    </r>
    <r>
      <rPr>
        <sz val="8"/>
        <color rgb="FF666666"/>
        <rFont val="Inherit"/>
        <family val="2"/>
      </rPr>
      <t>円</t>
    </r>
  </si>
  <si>
    <r>
      <t>1,383.2</t>
    </r>
    <r>
      <rPr>
        <sz val="8"/>
        <color rgb="FF666666"/>
        <rFont val="Inherit"/>
        <family val="2"/>
      </rPr>
      <t>円</t>
    </r>
  </si>
  <si>
    <r>
      <t>97.8</t>
    </r>
    <r>
      <rPr>
        <sz val="8"/>
        <color rgb="FF666666"/>
        <rFont val="Inherit"/>
        <family val="2"/>
      </rPr>
      <t>円</t>
    </r>
  </si>
  <si>
    <r>
      <t>1,427.5</t>
    </r>
    <r>
      <rPr>
        <sz val="8"/>
        <color rgb="FF666666"/>
        <rFont val="Inherit"/>
        <family val="2"/>
      </rPr>
      <t>円</t>
    </r>
  </si>
  <si>
    <r>
      <t>105.1</t>
    </r>
    <r>
      <rPr>
        <sz val="8"/>
        <color rgb="FF666666"/>
        <rFont val="Inherit"/>
        <family val="2"/>
      </rPr>
      <t>円</t>
    </r>
  </si>
  <si>
    <r>
      <t>1,558.8</t>
    </r>
    <r>
      <rPr>
        <sz val="8"/>
        <color rgb="FF666666"/>
        <rFont val="Inherit"/>
        <family val="2"/>
      </rPr>
      <t>円</t>
    </r>
  </si>
  <si>
    <r>
      <t>153.2</t>
    </r>
    <r>
      <rPr>
        <sz val="8"/>
        <color rgb="FF666666"/>
        <rFont val="Inherit"/>
        <family val="2"/>
      </rPr>
      <t>円</t>
    </r>
  </si>
  <si>
    <r>
      <t>1,567.1</t>
    </r>
    <r>
      <rPr>
        <sz val="8"/>
        <color rgb="FF666666"/>
        <rFont val="Inherit"/>
        <family val="2"/>
      </rPr>
      <t>円</t>
    </r>
  </si>
  <si>
    <r>
      <t>196.6</t>
    </r>
    <r>
      <rPr>
        <sz val="8"/>
        <color rgb="FF666666"/>
        <rFont val="Inherit"/>
        <family val="2"/>
      </rPr>
      <t>円</t>
    </r>
  </si>
  <si>
    <r>
      <t>1,790.9</t>
    </r>
    <r>
      <rPr>
        <sz val="8"/>
        <color rgb="FF666666"/>
        <rFont val="Inherit"/>
        <family val="2"/>
      </rPr>
      <t>円</t>
    </r>
  </si>
  <si>
    <r>
      <t>226.5</t>
    </r>
    <r>
      <rPr>
        <sz val="8"/>
        <color rgb="FF666666"/>
        <rFont val="Inherit"/>
        <family val="2"/>
      </rPr>
      <t>円</t>
    </r>
  </si>
  <si>
    <r>
      <t>2,084.1</t>
    </r>
    <r>
      <rPr>
        <sz val="8"/>
        <color rgb="FF666666"/>
        <rFont val="Inherit"/>
        <family val="2"/>
      </rPr>
      <t>円</t>
    </r>
  </si>
  <si>
    <r>
      <t>169.1</t>
    </r>
    <r>
      <rPr>
        <sz val="8"/>
        <color rgb="FF666666"/>
        <rFont val="Inherit"/>
        <family val="2"/>
      </rPr>
      <t>円</t>
    </r>
  </si>
  <si>
    <r>
      <t>2,263.1</t>
    </r>
    <r>
      <rPr>
        <sz val="8"/>
        <color rgb="FF666666"/>
        <rFont val="Inherit"/>
        <family val="2"/>
      </rPr>
      <t>円</t>
    </r>
  </si>
  <si>
    <r>
      <t>209.3</t>
    </r>
    <r>
      <rPr>
        <sz val="8"/>
        <color rgb="FF666666"/>
        <rFont val="Inherit"/>
        <family val="2"/>
      </rPr>
      <t>円</t>
    </r>
  </si>
  <si>
    <r>
      <t>2,143.0</t>
    </r>
    <r>
      <rPr>
        <sz val="8"/>
        <color rgb="FF666666"/>
        <rFont val="Inherit"/>
        <family val="2"/>
      </rPr>
      <t>円</t>
    </r>
  </si>
  <si>
    <t>37.50 円</t>
  </si>
  <si>
    <t>50.00 円</t>
  </si>
  <si>
    <t>64.00 円</t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</si>
  <si>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</si>
  <si>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</si>
  <si>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</si>
  <si>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</si>
  <si>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</si>
  <si>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</si>
  <si>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</si>
  <si>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</si>
  <si>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</si>
  <si>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r>
      <t>14.0</t>
    </r>
    <r>
      <rPr>
        <sz val="8"/>
        <color rgb="FF666666"/>
        <rFont val="Inherit"/>
        <family val="2"/>
      </rPr>
      <t>円</t>
    </r>
  </si>
  <si>
    <t>2Q</t>
  </si>
  <si>
    <r>
      <t>62.3</t>
    </r>
    <r>
      <rPr>
        <sz val="8"/>
        <color rgb="FF666666"/>
        <rFont val="Inherit"/>
        <family val="2"/>
      </rPr>
      <t>円</t>
    </r>
  </si>
  <si>
    <t>2021/03予</t>
  </si>
  <si>
    <t>3Q</t>
  </si>
  <si>
    <r>
      <t>68.6</t>
    </r>
    <r>
      <rPr>
        <sz val="8"/>
        <color rgb="FF666666"/>
        <rFont val="Inherit"/>
        <family val="2"/>
      </rPr>
      <t>円</t>
    </r>
  </si>
  <si>
    <r>
      <t>211.2</t>
    </r>
    <r>
      <rPr>
        <sz val="8"/>
        <color rgb="FF66666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</si>
</sst>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rgb="FFFF0000"/>
      <name val="Inherit"/>
      <family val="2"/>
    </font>
    <font>
      <sz val="8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177" fontId="15" fillId="12" borderId="0" xfId="2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3" fontId="16" fillId="6" borderId="3" xfId="0" applyNumberFormat="1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56" fontId="5" fillId="0" borderId="0" xfId="0" applyNumberFormat="1" applyFont="1" applyAlignment="1">
      <alignment vertical="center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38" fontId="5" fillId="14" borderId="0" xfId="1" applyFont="1" applyFill="1" applyAlignment="1">
      <alignment vertical="center"/>
    </xf>
    <xf numFmtId="177" fontId="2" fillId="11" borderId="0" xfId="2" applyNumberFormat="1" applyFont="1" applyFill="1" applyAlignment="1">
      <alignment vertical="center"/>
    </xf>
    <xf numFmtId="0" fontId="17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38" fontId="5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11" fillId="6" borderId="2" xfId="0" applyFont="1" applyFill="1" applyBorder="1" applyAlignment="1">
      <alignment horizontal="left" vertical="center"/>
    </xf>
    <xf numFmtId="38" fontId="14" fillId="4" borderId="0" xfId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6092961784032"/>
          <c:y val="5.0228310502283102E-2"/>
          <c:w val="0.80554773738389085"/>
          <c:h val="0.73053320389745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5028</c:v>
                </c:pt>
                <c:pt idx="15">
                  <c:v>5901.3087449999994</c:v>
                </c:pt>
                <c:pt idx="16">
                  <c:v>5930.8152887249989</c:v>
                </c:pt>
                <c:pt idx="17">
                  <c:v>5960.4693651686239</c:v>
                </c:pt>
                <c:pt idx="18">
                  <c:v>5990.2717119944664</c:v>
                </c:pt>
                <c:pt idx="19">
                  <c:v>6020.223070554438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1">
                  <c:v>30.4</c:v>
                </c:pt>
                <c:pt idx="2">
                  <c:v>23</c:v>
                </c:pt>
                <c:pt idx="3">
                  <c:v>19.600000000000001</c:v>
                </c:pt>
                <c:pt idx="4">
                  <c:v>52.8</c:v>
                </c:pt>
                <c:pt idx="5">
                  <c:v>33.6</c:v>
                </c:pt>
                <c:pt idx="6">
                  <c:v>50.6</c:v>
                </c:pt>
                <c:pt idx="7">
                  <c:v>97.8</c:v>
                </c:pt>
                <c:pt idx="8">
                  <c:v>105.1</c:v>
                </c:pt>
                <c:pt idx="9">
                  <c:v>153.19999999999999</c:v>
                </c:pt>
                <c:pt idx="10">
                  <c:v>196.6</c:v>
                </c:pt>
                <c:pt idx="11">
                  <c:v>226.5</c:v>
                </c:pt>
                <c:pt idx="12">
                  <c:v>169.1</c:v>
                </c:pt>
                <c:pt idx="13">
                  <c:v>209.3</c:v>
                </c:pt>
                <c:pt idx="14" formatCode="#,##0_);[Red]\(#,##0\)">
                  <c:v>193.19999999999996</c:v>
                </c:pt>
                <c:pt idx="15">
                  <c:v>226.7567322064439</c:v>
                </c:pt>
                <c:pt idx="16">
                  <c:v>227.89051586747613</c:v>
                </c:pt>
                <c:pt idx="17">
                  <c:v>229.02996844681348</c:v>
                </c:pt>
                <c:pt idx="18">
                  <c:v>230.17511828904753</c:v>
                </c:pt>
                <c:pt idx="19">
                  <c:v>231.32599388049275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テンプレート!$P$9:$P$28</c:f>
              <c:numCache>
                <c:formatCode>General</c:formatCode>
                <c:ptCount val="20"/>
                <c:pt idx="6" formatCode="#,##0_);[Red]\(#,##0\)">
                  <c:v>37.5</c:v>
                </c:pt>
                <c:pt idx="7" formatCode="#,##0_);[Red]\(#,##0\)">
                  <c:v>37.5</c:v>
                </c:pt>
                <c:pt idx="8" formatCode="#,##0_);[Red]\(#,##0\)">
                  <c:v>37.5</c:v>
                </c:pt>
                <c:pt idx="9" formatCode="#,##0_);[Red]\(#,##0\)">
                  <c:v>50</c:v>
                </c:pt>
                <c:pt idx="10" formatCode="#,##0_);[Red]\(#,##0\)">
                  <c:v>64</c:v>
                </c:pt>
                <c:pt idx="11" formatCode="#,##0_);[Red]\(#,##0\)">
                  <c:v>74</c:v>
                </c:pt>
                <c:pt idx="12" formatCode="#,##0_);[Red]\(#,##0\)">
                  <c:v>74</c:v>
                </c:pt>
                <c:pt idx="13" formatCode="#,##0_);[Red]\(#,##0\)">
                  <c:v>70</c:v>
                </c:pt>
                <c:pt idx="14" formatCode="#,##0_);[Red]\(#,##0\)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4E-4D25-83DC-0299F694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45490590271961"/>
          <c:y val="5.1960874076786907E-2"/>
          <c:w val="0.39483702835017964"/>
          <c:h val="6.901888797642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'20200512'!$F$1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F4-466D-9952-0C02DFCA255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F4-466D-9952-0C02DFCA2552}"/>
              </c:ext>
            </c:extLst>
          </c:dPt>
          <c:cat>
            <c:numRef>
              <c:f>'20200512'!$E$9:$E$27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'20200512'!$F$9:$F$27</c:f>
              <c:numCache>
                <c:formatCode>#,##0_);[Red]\(#,##0\)</c:formatCode>
                <c:ptCount val="19"/>
                <c:pt idx="0">
                  <c:v>168258</c:v>
                </c:pt>
                <c:pt idx="1">
                  <c:v>166588</c:v>
                </c:pt>
                <c:pt idx="2">
                  <c:v>150325</c:v>
                </c:pt>
                <c:pt idx="3">
                  <c:v>140936</c:v>
                </c:pt>
                <c:pt idx="4">
                  <c:v>141506</c:v>
                </c:pt>
                <c:pt idx="5">
                  <c:v>151209</c:v>
                </c:pt>
                <c:pt idx="6">
                  <c:v>158153</c:v>
                </c:pt>
                <c:pt idx="7">
                  <c:v>180392</c:v>
                </c:pt>
                <c:pt idx="8">
                  <c:v>168833</c:v>
                </c:pt>
                <c:pt idx="9">
                  <c:v>168141</c:v>
                </c:pt>
                <c:pt idx="10">
                  <c:v>168848</c:v>
                </c:pt>
                <c:pt idx="11">
                  <c:v>170581</c:v>
                </c:pt>
                <c:pt idx="12">
                  <c:v>182962</c:v>
                </c:pt>
                <c:pt idx="13">
                  <c:v>202481</c:v>
                </c:pt>
                <c:pt idx="14">
                  <c:v>205518.21499999997</c:v>
                </c:pt>
                <c:pt idx="15">
                  <c:v>208600.98822499995</c:v>
                </c:pt>
                <c:pt idx="16">
                  <c:v>211730.00304837493</c:v>
                </c:pt>
                <c:pt idx="17">
                  <c:v>214905.95309410052</c:v>
                </c:pt>
                <c:pt idx="18">
                  <c:v>218129.54239051201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F4-466D-9952-0C02DFCA2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'20200512'!$H$1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'20200512'!$E$9:$E$27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'20200512'!$H$9:$H$27</c:f>
              <c:numCache>
                <c:formatCode>#,##0_);[Red]\(#,##0\)</c:formatCode>
                <c:ptCount val="19"/>
                <c:pt idx="0">
                  <c:v>5063</c:v>
                </c:pt>
                <c:pt idx="1">
                  <c:v>2896</c:v>
                </c:pt>
                <c:pt idx="2">
                  <c:v>1830</c:v>
                </c:pt>
                <c:pt idx="3">
                  <c:v>3010</c:v>
                </c:pt>
                <c:pt idx="4">
                  <c:v>4349</c:v>
                </c:pt>
                <c:pt idx="5">
                  <c:v>4542</c:v>
                </c:pt>
                <c:pt idx="6">
                  <c:v>4703</c:v>
                </c:pt>
                <c:pt idx="7">
                  <c:v>3577</c:v>
                </c:pt>
                <c:pt idx="8">
                  <c:v>3452</c:v>
                </c:pt>
                <c:pt idx="9">
                  <c:v>5586</c:v>
                </c:pt>
                <c:pt idx="10">
                  <c:v>8515</c:v>
                </c:pt>
                <c:pt idx="11">
                  <c:v>7519</c:v>
                </c:pt>
                <c:pt idx="12">
                  <c:v>5733</c:v>
                </c:pt>
                <c:pt idx="13">
                  <c:v>8384</c:v>
                </c:pt>
                <c:pt idx="14">
                  <c:v>8220.7285999999986</c:v>
                </c:pt>
                <c:pt idx="15">
                  <c:v>8344.0395289999979</c:v>
                </c:pt>
                <c:pt idx="16">
                  <c:v>8469.2001219349968</c:v>
                </c:pt>
                <c:pt idx="17">
                  <c:v>8596.2381237640202</c:v>
                </c:pt>
                <c:pt idx="18">
                  <c:v>8725.1816956204802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F4-466D-9952-0C02DFCA2552}"/>
            </c:ext>
          </c:extLst>
        </c:ser>
        <c:ser>
          <c:idx val="2"/>
          <c:order val="2"/>
          <c:tx>
            <c:strRef>
              <c:f>'20200512'!$J$1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'20200512'!$E$9:$E$27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'20200512'!$J$9:$J$27</c:f>
              <c:numCache>
                <c:formatCode>#,##0_);[Red]\(#,##0\)</c:formatCode>
                <c:ptCount val="19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5960.0282349999998</c:v>
                </c:pt>
                <c:pt idx="15">
                  <c:v>6049.4286585249993</c:v>
                </c:pt>
                <c:pt idx="16">
                  <c:v>6140.1700884028733</c:v>
                </c:pt>
                <c:pt idx="17">
                  <c:v>6232.2726397289152</c:v>
                </c:pt>
                <c:pt idx="18">
                  <c:v>6325.7567293248485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F4-466D-9952-0C02DFCA2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168258</c:v>
                </c:pt>
                <c:pt idx="1">
                  <c:v>166588</c:v>
                </c:pt>
                <c:pt idx="2">
                  <c:v>150325</c:v>
                </c:pt>
                <c:pt idx="3">
                  <c:v>140936</c:v>
                </c:pt>
                <c:pt idx="4">
                  <c:v>141506</c:v>
                </c:pt>
                <c:pt idx="5">
                  <c:v>151209</c:v>
                </c:pt>
                <c:pt idx="6">
                  <c:v>158153</c:v>
                </c:pt>
                <c:pt idx="7">
                  <c:v>180392</c:v>
                </c:pt>
                <c:pt idx="8">
                  <c:v>168833</c:v>
                </c:pt>
                <c:pt idx="9">
                  <c:v>168141</c:v>
                </c:pt>
                <c:pt idx="10">
                  <c:v>168848</c:v>
                </c:pt>
                <c:pt idx="11">
                  <c:v>170581</c:v>
                </c:pt>
                <c:pt idx="12">
                  <c:v>182962</c:v>
                </c:pt>
                <c:pt idx="13">
                  <c:v>202481</c:v>
                </c:pt>
                <c:pt idx="14">
                  <c:v>195392</c:v>
                </c:pt>
                <c:pt idx="15">
                  <c:v>203493.40499999997</c:v>
                </c:pt>
                <c:pt idx="16">
                  <c:v>204510.87202499996</c:v>
                </c:pt>
                <c:pt idx="17">
                  <c:v>205533.42638512494</c:v>
                </c:pt>
                <c:pt idx="18">
                  <c:v>206561.09351705055</c:v>
                </c:pt>
                <c:pt idx="19">
                  <c:v>207593.89898463577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5063</c:v>
                </c:pt>
                <c:pt idx="1">
                  <c:v>2896</c:v>
                </c:pt>
                <c:pt idx="2">
                  <c:v>1830</c:v>
                </c:pt>
                <c:pt idx="3">
                  <c:v>3010</c:v>
                </c:pt>
                <c:pt idx="4">
                  <c:v>4349</c:v>
                </c:pt>
                <c:pt idx="5">
                  <c:v>4542</c:v>
                </c:pt>
                <c:pt idx="6">
                  <c:v>4703</c:v>
                </c:pt>
                <c:pt idx="7">
                  <c:v>3577</c:v>
                </c:pt>
                <c:pt idx="8">
                  <c:v>3452</c:v>
                </c:pt>
                <c:pt idx="9">
                  <c:v>5586</c:v>
                </c:pt>
                <c:pt idx="10">
                  <c:v>8515</c:v>
                </c:pt>
                <c:pt idx="11">
                  <c:v>7519</c:v>
                </c:pt>
                <c:pt idx="12">
                  <c:v>5733</c:v>
                </c:pt>
                <c:pt idx="13">
                  <c:v>8384</c:v>
                </c:pt>
                <c:pt idx="14">
                  <c:v>8260</c:v>
                </c:pt>
                <c:pt idx="15">
                  <c:v>7936.2427949999992</c:v>
                </c:pt>
                <c:pt idx="16">
                  <c:v>7975.9240089749983</c:v>
                </c:pt>
                <c:pt idx="17">
                  <c:v>8015.8036290198725</c:v>
                </c:pt>
                <c:pt idx="18">
                  <c:v>8055.8826471649718</c:v>
                </c:pt>
                <c:pt idx="19">
                  <c:v>8096.1620604007949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5028</c:v>
                </c:pt>
                <c:pt idx="15">
                  <c:v>5901.3087449999994</c:v>
                </c:pt>
                <c:pt idx="16">
                  <c:v>5930.8152887249989</c:v>
                </c:pt>
                <c:pt idx="17">
                  <c:v>5960.4693651686239</c:v>
                </c:pt>
                <c:pt idx="18">
                  <c:v>5990.2717119944664</c:v>
                </c:pt>
                <c:pt idx="19">
                  <c:v>6020.223070554438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6092961784032"/>
          <c:y val="5.0228310502283102E-2"/>
          <c:w val="0.80554773738389085"/>
          <c:h val="0.73053320389745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'20210210'!$J$1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AA-40A1-B6BA-9AED07FBAE2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AA-40A1-B6BA-9AED07FBAE23}"/>
              </c:ext>
            </c:extLst>
          </c:dPt>
          <c:cat>
            <c:numRef>
              <c:f>'20210210'!$E$9:$E$28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'20210210'!$J$9:$J$28</c:f>
              <c:numCache>
                <c:formatCode>#,##0_);[Red]\(#,##0\)</c:formatCode>
                <c:ptCount val="20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5028</c:v>
                </c:pt>
                <c:pt idx="15">
                  <c:v>5901.3087449999994</c:v>
                </c:pt>
                <c:pt idx="16">
                  <c:v>5930.8152887249989</c:v>
                </c:pt>
                <c:pt idx="17">
                  <c:v>5960.4693651686239</c:v>
                </c:pt>
                <c:pt idx="18">
                  <c:v>5990.2717119944664</c:v>
                </c:pt>
                <c:pt idx="19">
                  <c:v>6020.223070554438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AA-40A1-B6BA-9AED07FBA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'20210210'!$L$1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'20210210'!$E$9:$E$28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'20210210'!$L$9:$L$28</c:f>
              <c:numCache>
                <c:formatCode>0.0</c:formatCode>
                <c:ptCount val="20"/>
                <c:pt idx="1">
                  <c:v>30.4</c:v>
                </c:pt>
                <c:pt idx="2">
                  <c:v>23</c:v>
                </c:pt>
                <c:pt idx="3">
                  <c:v>19.600000000000001</c:v>
                </c:pt>
                <c:pt idx="4">
                  <c:v>52.8</c:v>
                </c:pt>
                <c:pt idx="5">
                  <c:v>33.6</c:v>
                </c:pt>
                <c:pt idx="6">
                  <c:v>50.6</c:v>
                </c:pt>
                <c:pt idx="7">
                  <c:v>97.8</c:v>
                </c:pt>
                <c:pt idx="8">
                  <c:v>105.1</c:v>
                </c:pt>
                <c:pt idx="9">
                  <c:v>153.19999999999999</c:v>
                </c:pt>
                <c:pt idx="10">
                  <c:v>196.6</c:v>
                </c:pt>
                <c:pt idx="11">
                  <c:v>226.5</c:v>
                </c:pt>
                <c:pt idx="12">
                  <c:v>169.1</c:v>
                </c:pt>
                <c:pt idx="13">
                  <c:v>209.3</c:v>
                </c:pt>
                <c:pt idx="14" formatCode="#,##0_);[Red]\(#,##0\)">
                  <c:v>193.19999999999996</c:v>
                </c:pt>
                <c:pt idx="15">
                  <c:v>226.7567322064439</c:v>
                </c:pt>
                <c:pt idx="16">
                  <c:v>227.89051586747613</c:v>
                </c:pt>
                <c:pt idx="17">
                  <c:v>229.02996844681348</c:v>
                </c:pt>
                <c:pt idx="18">
                  <c:v>230.17511828904753</c:v>
                </c:pt>
                <c:pt idx="19">
                  <c:v>231.32599388049275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AA-40A1-B6BA-9AED07FBAE23}"/>
            </c:ext>
          </c:extLst>
        </c:ser>
        <c:ser>
          <c:idx val="2"/>
          <c:order val="2"/>
          <c:tx>
            <c:strRef>
              <c:f>'20210210'!$P$1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'20210210'!$E$9:$E$28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'20210210'!$P$9:$P$28</c:f>
              <c:numCache>
                <c:formatCode>General</c:formatCode>
                <c:ptCount val="20"/>
                <c:pt idx="6" formatCode="#,##0_);[Red]\(#,##0\)">
                  <c:v>37.5</c:v>
                </c:pt>
                <c:pt idx="7" formatCode="#,##0_);[Red]\(#,##0\)">
                  <c:v>37.5</c:v>
                </c:pt>
                <c:pt idx="8" formatCode="#,##0_);[Red]\(#,##0\)">
                  <c:v>37.5</c:v>
                </c:pt>
                <c:pt idx="9" formatCode="#,##0_);[Red]\(#,##0\)">
                  <c:v>50</c:v>
                </c:pt>
                <c:pt idx="10" formatCode="#,##0_);[Red]\(#,##0\)">
                  <c:v>64</c:v>
                </c:pt>
                <c:pt idx="11" formatCode="#,##0_);[Red]\(#,##0\)">
                  <c:v>74</c:v>
                </c:pt>
                <c:pt idx="12" formatCode="#,##0_);[Red]\(#,##0\)">
                  <c:v>74</c:v>
                </c:pt>
                <c:pt idx="13" formatCode="#,##0_);[Red]\(#,##0\)">
                  <c:v>70</c:v>
                </c:pt>
                <c:pt idx="14" formatCode="#,##0_);[Red]\(#,##0\)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AA-40A1-B6BA-9AED07FBA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45490590271961"/>
          <c:y val="5.1960874076786907E-2"/>
          <c:w val="0.39483702835017964"/>
          <c:h val="6.901888797642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'20210210'!$F$1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D1-41A8-8EE1-F1FD68DA27E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D1-41A8-8EE1-F1FD68DA27E7}"/>
              </c:ext>
            </c:extLst>
          </c:dPt>
          <c:cat>
            <c:numRef>
              <c:f>'20210210'!$E$9:$E$28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'20210210'!$F$9:$F$28</c:f>
              <c:numCache>
                <c:formatCode>#,##0_);[Red]\(#,##0\)</c:formatCode>
                <c:ptCount val="20"/>
                <c:pt idx="0">
                  <c:v>168258</c:v>
                </c:pt>
                <c:pt idx="1">
                  <c:v>166588</c:v>
                </c:pt>
                <c:pt idx="2">
                  <c:v>150325</c:v>
                </c:pt>
                <c:pt idx="3">
                  <c:v>140936</c:v>
                </c:pt>
                <c:pt idx="4">
                  <c:v>141506</c:v>
                </c:pt>
                <c:pt idx="5">
                  <c:v>151209</c:v>
                </c:pt>
                <c:pt idx="6">
                  <c:v>158153</c:v>
                </c:pt>
                <c:pt idx="7">
                  <c:v>180392</c:v>
                </c:pt>
                <c:pt idx="8">
                  <c:v>168833</c:v>
                </c:pt>
                <c:pt idx="9">
                  <c:v>168141</c:v>
                </c:pt>
                <c:pt idx="10">
                  <c:v>168848</c:v>
                </c:pt>
                <c:pt idx="11">
                  <c:v>170581</c:v>
                </c:pt>
                <c:pt idx="12">
                  <c:v>182962</c:v>
                </c:pt>
                <c:pt idx="13">
                  <c:v>202481</c:v>
                </c:pt>
                <c:pt idx="14">
                  <c:v>195392</c:v>
                </c:pt>
                <c:pt idx="15">
                  <c:v>203493.40499999997</c:v>
                </c:pt>
                <c:pt idx="16">
                  <c:v>204510.87202499996</c:v>
                </c:pt>
                <c:pt idx="17">
                  <c:v>205533.42638512494</c:v>
                </c:pt>
                <c:pt idx="18">
                  <c:v>206561.09351705055</c:v>
                </c:pt>
                <c:pt idx="19">
                  <c:v>207593.89898463577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D1-41A8-8EE1-F1FD68DA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'20210210'!$H$1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'20210210'!$E$9:$E$28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'20210210'!$H$9:$H$28</c:f>
              <c:numCache>
                <c:formatCode>#,##0_);[Red]\(#,##0\)</c:formatCode>
                <c:ptCount val="20"/>
                <c:pt idx="0">
                  <c:v>5063</c:v>
                </c:pt>
                <c:pt idx="1">
                  <c:v>2896</c:v>
                </c:pt>
                <c:pt idx="2">
                  <c:v>1830</c:v>
                </c:pt>
                <c:pt idx="3">
                  <c:v>3010</c:v>
                </c:pt>
                <c:pt idx="4">
                  <c:v>4349</c:v>
                </c:pt>
                <c:pt idx="5">
                  <c:v>4542</c:v>
                </c:pt>
                <c:pt idx="6">
                  <c:v>4703</c:v>
                </c:pt>
                <c:pt idx="7">
                  <c:v>3577</c:v>
                </c:pt>
                <c:pt idx="8">
                  <c:v>3452</c:v>
                </c:pt>
                <c:pt idx="9">
                  <c:v>5586</c:v>
                </c:pt>
                <c:pt idx="10">
                  <c:v>8515</c:v>
                </c:pt>
                <c:pt idx="11">
                  <c:v>7519</c:v>
                </c:pt>
                <c:pt idx="12">
                  <c:v>5733</c:v>
                </c:pt>
                <c:pt idx="13">
                  <c:v>8384</c:v>
                </c:pt>
                <c:pt idx="14">
                  <c:v>8260</c:v>
                </c:pt>
                <c:pt idx="15">
                  <c:v>7936.2427949999992</c:v>
                </c:pt>
                <c:pt idx="16">
                  <c:v>7975.9240089749983</c:v>
                </c:pt>
                <c:pt idx="17">
                  <c:v>8015.8036290198725</c:v>
                </c:pt>
                <c:pt idx="18">
                  <c:v>8055.8826471649718</c:v>
                </c:pt>
                <c:pt idx="19">
                  <c:v>8096.1620604007949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1-41A8-8EE1-F1FD68DA27E7}"/>
            </c:ext>
          </c:extLst>
        </c:ser>
        <c:ser>
          <c:idx val="2"/>
          <c:order val="2"/>
          <c:tx>
            <c:strRef>
              <c:f>'20210210'!$J$1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'20210210'!$E$9:$E$28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'20210210'!$J$9:$J$28</c:f>
              <c:numCache>
                <c:formatCode>#,##0_);[Red]\(#,##0\)</c:formatCode>
                <c:ptCount val="20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5028</c:v>
                </c:pt>
                <c:pt idx="15">
                  <c:v>5901.3087449999994</c:v>
                </c:pt>
                <c:pt idx="16">
                  <c:v>5930.8152887249989</c:v>
                </c:pt>
                <c:pt idx="17">
                  <c:v>5960.4693651686239</c:v>
                </c:pt>
                <c:pt idx="18">
                  <c:v>5990.2717119944664</c:v>
                </c:pt>
                <c:pt idx="19">
                  <c:v>6020.223070554438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1-41A8-8EE1-F1FD68DA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6092961784032"/>
          <c:y val="5.0228310502283102E-2"/>
          <c:w val="0.80554773738389085"/>
          <c:h val="0.73053320389745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'20201106'!$J$1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55-4535-8455-0DF2EAE2328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55-4535-8455-0DF2EAE2328A}"/>
              </c:ext>
            </c:extLst>
          </c:dPt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'20201106'!$J$9:$J$27</c:f>
              <c:numCache>
                <c:formatCode>#,##0_);[Red]\(#,##0\)</c:formatCode>
                <c:ptCount val="19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3972</c:v>
                </c:pt>
                <c:pt idx="15">
                  <c:v>5901.3087449999994</c:v>
                </c:pt>
                <c:pt idx="16">
                  <c:v>5930.8152887249989</c:v>
                </c:pt>
                <c:pt idx="17">
                  <c:v>5960.4693651686239</c:v>
                </c:pt>
                <c:pt idx="18">
                  <c:v>5990.2717119944664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5-4535-8455-0DF2EAE2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'20201106'!$L$1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'20201106'!$L$9:$L$27</c:f>
              <c:numCache>
                <c:formatCode>0.0</c:formatCode>
                <c:ptCount val="19"/>
                <c:pt idx="1">
                  <c:v>30.4</c:v>
                </c:pt>
                <c:pt idx="2">
                  <c:v>23</c:v>
                </c:pt>
                <c:pt idx="3">
                  <c:v>19.600000000000001</c:v>
                </c:pt>
                <c:pt idx="4">
                  <c:v>52.8</c:v>
                </c:pt>
                <c:pt idx="5">
                  <c:v>33.6</c:v>
                </c:pt>
                <c:pt idx="6">
                  <c:v>50.6</c:v>
                </c:pt>
                <c:pt idx="7">
                  <c:v>97.8</c:v>
                </c:pt>
                <c:pt idx="8">
                  <c:v>105.1</c:v>
                </c:pt>
                <c:pt idx="9">
                  <c:v>153.19999999999999</c:v>
                </c:pt>
                <c:pt idx="10">
                  <c:v>196.6</c:v>
                </c:pt>
                <c:pt idx="11">
                  <c:v>226.5</c:v>
                </c:pt>
                <c:pt idx="12">
                  <c:v>169.1</c:v>
                </c:pt>
                <c:pt idx="13">
                  <c:v>209.3</c:v>
                </c:pt>
                <c:pt idx="14" formatCode="#,##0_);[Red]\(#,##0\)">
                  <c:v>152.6</c:v>
                </c:pt>
                <c:pt idx="15">
                  <c:v>226.7567322064439</c:v>
                </c:pt>
                <c:pt idx="16">
                  <c:v>227.89051586747613</c:v>
                </c:pt>
                <c:pt idx="17">
                  <c:v>229.02996844681348</c:v>
                </c:pt>
                <c:pt idx="18">
                  <c:v>230.17511828904753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55-4535-8455-0DF2EAE2328A}"/>
            </c:ext>
          </c:extLst>
        </c:ser>
        <c:ser>
          <c:idx val="2"/>
          <c:order val="2"/>
          <c:tx>
            <c:strRef>
              <c:f>'20201106'!$P$1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'20201106'!$P$9:$P$27</c:f>
              <c:numCache>
                <c:formatCode>General</c:formatCode>
                <c:ptCount val="19"/>
                <c:pt idx="6" formatCode="#,##0_);[Red]\(#,##0\)">
                  <c:v>37.5</c:v>
                </c:pt>
                <c:pt idx="7" formatCode="#,##0_);[Red]\(#,##0\)">
                  <c:v>37.5</c:v>
                </c:pt>
                <c:pt idx="8" formatCode="#,##0_);[Red]\(#,##0\)">
                  <c:v>37.5</c:v>
                </c:pt>
                <c:pt idx="9" formatCode="#,##0_);[Red]\(#,##0\)">
                  <c:v>50</c:v>
                </c:pt>
                <c:pt idx="10" formatCode="#,##0_);[Red]\(#,##0\)">
                  <c:v>64</c:v>
                </c:pt>
                <c:pt idx="11" formatCode="#,##0_);[Red]\(#,##0\)">
                  <c:v>74</c:v>
                </c:pt>
                <c:pt idx="12" formatCode="#,##0_);[Red]\(#,##0\)">
                  <c:v>74</c:v>
                </c:pt>
                <c:pt idx="13" formatCode="#,##0_);[Red]\(#,##0\)">
                  <c:v>70</c:v>
                </c:pt>
                <c:pt idx="14" formatCode="#,##0_);[Red]\(#,##0\)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55-4535-8455-0DF2EAE2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45490590271961"/>
          <c:y val="5.1960874076786907E-2"/>
          <c:w val="0.39483702835017964"/>
          <c:h val="6.901888797642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'20201106'!$F$1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3-44C9-9525-62EF1C3CEDB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3-44C9-9525-62EF1C3CEDBC}"/>
              </c:ext>
            </c:extLst>
          </c:dPt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'20201106'!$F$9:$F$27</c:f>
              <c:numCache>
                <c:formatCode>#,##0_);[Red]\(#,##0\)</c:formatCode>
                <c:ptCount val="19"/>
                <c:pt idx="0">
                  <c:v>168258</c:v>
                </c:pt>
                <c:pt idx="1">
                  <c:v>166588</c:v>
                </c:pt>
                <c:pt idx="2">
                  <c:v>150325</c:v>
                </c:pt>
                <c:pt idx="3">
                  <c:v>140936</c:v>
                </c:pt>
                <c:pt idx="4">
                  <c:v>141506</c:v>
                </c:pt>
                <c:pt idx="5">
                  <c:v>151209</c:v>
                </c:pt>
                <c:pt idx="6">
                  <c:v>158153</c:v>
                </c:pt>
                <c:pt idx="7">
                  <c:v>180392</c:v>
                </c:pt>
                <c:pt idx="8">
                  <c:v>168833</c:v>
                </c:pt>
                <c:pt idx="9">
                  <c:v>168141</c:v>
                </c:pt>
                <c:pt idx="10">
                  <c:v>168848</c:v>
                </c:pt>
                <c:pt idx="11">
                  <c:v>170581</c:v>
                </c:pt>
                <c:pt idx="12">
                  <c:v>182962</c:v>
                </c:pt>
                <c:pt idx="13">
                  <c:v>202481</c:v>
                </c:pt>
                <c:pt idx="14">
                  <c:v>185342</c:v>
                </c:pt>
                <c:pt idx="15">
                  <c:v>203493.40499999997</c:v>
                </c:pt>
                <c:pt idx="16">
                  <c:v>204510.87202499996</c:v>
                </c:pt>
                <c:pt idx="17">
                  <c:v>205533.42638512494</c:v>
                </c:pt>
                <c:pt idx="18">
                  <c:v>206561.09351705055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3-44C9-9525-62EF1C3C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'20201106'!$H$1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'20201106'!$H$9:$H$27</c:f>
              <c:numCache>
                <c:formatCode>#,##0_);[Red]\(#,##0\)</c:formatCode>
                <c:ptCount val="19"/>
                <c:pt idx="0">
                  <c:v>5063</c:v>
                </c:pt>
                <c:pt idx="1">
                  <c:v>2896</c:v>
                </c:pt>
                <c:pt idx="2">
                  <c:v>1830</c:v>
                </c:pt>
                <c:pt idx="3">
                  <c:v>3010</c:v>
                </c:pt>
                <c:pt idx="4">
                  <c:v>4349</c:v>
                </c:pt>
                <c:pt idx="5">
                  <c:v>4542</c:v>
                </c:pt>
                <c:pt idx="6">
                  <c:v>4703</c:v>
                </c:pt>
                <c:pt idx="7">
                  <c:v>3577</c:v>
                </c:pt>
                <c:pt idx="8">
                  <c:v>3452</c:v>
                </c:pt>
                <c:pt idx="9">
                  <c:v>5586</c:v>
                </c:pt>
                <c:pt idx="10">
                  <c:v>8515</c:v>
                </c:pt>
                <c:pt idx="11">
                  <c:v>7519</c:v>
                </c:pt>
                <c:pt idx="12">
                  <c:v>5733</c:v>
                </c:pt>
                <c:pt idx="13">
                  <c:v>8384</c:v>
                </c:pt>
                <c:pt idx="14">
                  <c:v>5714</c:v>
                </c:pt>
                <c:pt idx="15">
                  <c:v>7122.2691749999994</c:v>
                </c:pt>
                <c:pt idx="16">
                  <c:v>7157.8805208749991</c:v>
                </c:pt>
                <c:pt idx="17">
                  <c:v>7193.6699234793732</c:v>
                </c:pt>
                <c:pt idx="18">
                  <c:v>7229.6382730967698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63-44C9-9525-62EF1C3CEDBC}"/>
            </c:ext>
          </c:extLst>
        </c:ser>
        <c:ser>
          <c:idx val="2"/>
          <c:order val="2"/>
          <c:tx>
            <c:strRef>
              <c:f>'20201106'!$J$1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'20201106'!$J$9:$J$27</c:f>
              <c:numCache>
                <c:formatCode>#,##0_);[Red]\(#,##0\)</c:formatCode>
                <c:ptCount val="19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3972</c:v>
                </c:pt>
                <c:pt idx="15">
                  <c:v>5901.3087449999994</c:v>
                </c:pt>
                <c:pt idx="16">
                  <c:v>5930.8152887249989</c:v>
                </c:pt>
                <c:pt idx="17">
                  <c:v>5960.4693651686239</c:v>
                </c:pt>
                <c:pt idx="18">
                  <c:v>5990.2717119944664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63-44C9-9525-62EF1C3C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6092961784032"/>
          <c:y val="5.0228310502283102E-2"/>
          <c:w val="0.80554773738389085"/>
          <c:h val="0.73053320389745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BB-4693-98C6-744058D27F9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BB-4693-98C6-744058D27F9E}"/>
              </c:ext>
            </c:extLst>
          </c:dPt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'20200807'!$J$9:$J$27</c:f>
              <c:numCache>
                <c:formatCode>#,##0_);[Red]\(#,##0\)</c:formatCode>
                <c:ptCount val="19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1460</c:v>
                </c:pt>
                <c:pt idx="15">
                  <c:v>5087.3351249999996</c:v>
                </c:pt>
                <c:pt idx="16">
                  <c:v>5112.7718006249997</c:v>
                </c:pt>
                <c:pt idx="17">
                  <c:v>5138.3356596281237</c:v>
                </c:pt>
                <c:pt idx="18">
                  <c:v>5164.0273379262644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BB-4693-98C6-744058D2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'20200807'!$L$1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'20200807'!$L$9:$L$27</c:f>
              <c:numCache>
                <c:formatCode>0.0</c:formatCode>
                <c:ptCount val="19"/>
                <c:pt idx="1">
                  <c:v>30.4</c:v>
                </c:pt>
                <c:pt idx="2">
                  <c:v>23</c:v>
                </c:pt>
                <c:pt idx="3">
                  <c:v>19.600000000000001</c:v>
                </c:pt>
                <c:pt idx="4">
                  <c:v>52.8</c:v>
                </c:pt>
                <c:pt idx="5">
                  <c:v>33.6</c:v>
                </c:pt>
                <c:pt idx="6">
                  <c:v>50.6</c:v>
                </c:pt>
                <c:pt idx="7">
                  <c:v>97.8</c:v>
                </c:pt>
                <c:pt idx="8">
                  <c:v>105.1</c:v>
                </c:pt>
                <c:pt idx="9">
                  <c:v>153.19999999999999</c:v>
                </c:pt>
                <c:pt idx="10">
                  <c:v>196.6</c:v>
                </c:pt>
                <c:pt idx="11">
                  <c:v>226.5</c:v>
                </c:pt>
                <c:pt idx="12">
                  <c:v>169.1</c:v>
                </c:pt>
                <c:pt idx="13">
                  <c:v>209.3</c:v>
                </c:pt>
                <c:pt idx="14" formatCode="#,##0_);[Red]\(#,##0\)">
                  <c:v>56</c:v>
                </c:pt>
                <c:pt idx="15">
                  <c:v>195.47994155727923</c:v>
                </c:pt>
                <c:pt idx="16">
                  <c:v>196.45734126506565</c:v>
                </c:pt>
                <c:pt idx="17">
                  <c:v>197.43962797139091</c:v>
                </c:pt>
                <c:pt idx="18">
                  <c:v>198.42682611124789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BB-4693-98C6-744058D27F9E}"/>
            </c:ext>
          </c:extLst>
        </c:ser>
        <c:ser>
          <c:idx val="2"/>
          <c:order val="2"/>
          <c:tx>
            <c:strRef>
              <c:f>'20200807'!$P$1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'20200807'!$P$9:$P$27</c:f>
              <c:numCache>
                <c:formatCode>General</c:formatCode>
                <c:ptCount val="19"/>
                <c:pt idx="6" formatCode="#,##0_);[Red]\(#,##0\)">
                  <c:v>37.5</c:v>
                </c:pt>
                <c:pt idx="7" formatCode="#,##0_);[Red]\(#,##0\)">
                  <c:v>37.5</c:v>
                </c:pt>
                <c:pt idx="8" formatCode="#,##0_);[Red]\(#,##0\)">
                  <c:v>37.5</c:v>
                </c:pt>
                <c:pt idx="9" formatCode="#,##0_);[Red]\(#,##0\)">
                  <c:v>50</c:v>
                </c:pt>
                <c:pt idx="10" formatCode="#,##0_);[Red]\(#,##0\)">
                  <c:v>64</c:v>
                </c:pt>
                <c:pt idx="11" formatCode="#,##0_);[Red]\(#,##0\)">
                  <c:v>74</c:v>
                </c:pt>
                <c:pt idx="12" formatCode="#,##0_);[Red]\(#,##0\)">
                  <c:v>74</c:v>
                </c:pt>
                <c:pt idx="13" formatCode="#,##0_);[Red]\(#,##0\)">
                  <c:v>70</c:v>
                </c:pt>
                <c:pt idx="14" formatCode="#,##0_);[Red]\(#,##0\)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BB-4693-98C6-744058D2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45490590271961"/>
          <c:y val="5.1960874076786907E-2"/>
          <c:w val="0.39483702835017964"/>
          <c:h val="6.901888797642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'20200807'!$F$1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D5-460B-881B-8D7C625021D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D5-460B-881B-8D7C625021D4}"/>
              </c:ext>
            </c:extLst>
          </c:dPt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'20200807'!$F$9:$F$27</c:f>
              <c:numCache>
                <c:formatCode>#,##0_);[Red]\(#,##0\)</c:formatCode>
                <c:ptCount val="19"/>
                <c:pt idx="0">
                  <c:v>168258</c:v>
                </c:pt>
                <c:pt idx="1">
                  <c:v>166588</c:v>
                </c:pt>
                <c:pt idx="2">
                  <c:v>150325</c:v>
                </c:pt>
                <c:pt idx="3">
                  <c:v>140936</c:v>
                </c:pt>
                <c:pt idx="4">
                  <c:v>141506</c:v>
                </c:pt>
                <c:pt idx="5">
                  <c:v>151209</c:v>
                </c:pt>
                <c:pt idx="6">
                  <c:v>158153</c:v>
                </c:pt>
                <c:pt idx="7">
                  <c:v>180392</c:v>
                </c:pt>
                <c:pt idx="8">
                  <c:v>168833</c:v>
                </c:pt>
                <c:pt idx="9">
                  <c:v>168141</c:v>
                </c:pt>
                <c:pt idx="10">
                  <c:v>168848</c:v>
                </c:pt>
                <c:pt idx="11">
                  <c:v>170581</c:v>
                </c:pt>
                <c:pt idx="12">
                  <c:v>182962</c:v>
                </c:pt>
                <c:pt idx="13">
                  <c:v>202481</c:v>
                </c:pt>
                <c:pt idx="14">
                  <c:v>172964</c:v>
                </c:pt>
                <c:pt idx="15">
                  <c:v>203493.40499999997</c:v>
                </c:pt>
                <c:pt idx="16">
                  <c:v>204510.87202499996</c:v>
                </c:pt>
                <c:pt idx="17">
                  <c:v>205533.42638512494</c:v>
                </c:pt>
                <c:pt idx="18">
                  <c:v>206561.09351705055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5-460B-881B-8D7C6250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'20200807'!$H$1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'20200807'!$H$9:$H$27</c:f>
              <c:numCache>
                <c:formatCode>#,##0_);[Red]\(#,##0\)</c:formatCode>
                <c:ptCount val="19"/>
                <c:pt idx="0">
                  <c:v>5063</c:v>
                </c:pt>
                <c:pt idx="1">
                  <c:v>2896</c:v>
                </c:pt>
                <c:pt idx="2">
                  <c:v>1830</c:v>
                </c:pt>
                <c:pt idx="3">
                  <c:v>3010</c:v>
                </c:pt>
                <c:pt idx="4">
                  <c:v>4349</c:v>
                </c:pt>
                <c:pt idx="5">
                  <c:v>4542</c:v>
                </c:pt>
                <c:pt idx="6">
                  <c:v>4703</c:v>
                </c:pt>
                <c:pt idx="7">
                  <c:v>3577</c:v>
                </c:pt>
                <c:pt idx="8">
                  <c:v>3452</c:v>
                </c:pt>
                <c:pt idx="9">
                  <c:v>5586</c:v>
                </c:pt>
                <c:pt idx="10">
                  <c:v>8515</c:v>
                </c:pt>
                <c:pt idx="11">
                  <c:v>7519</c:v>
                </c:pt>
                <c:pt idx="12">
                  <c:v>5733</c:v>
                </c:pt>
                <c:pt idx="13">
                  <c:v>8384</c:v>
                </c:pt>
                <c:pt idx="14">
                  <c:v>2484</c:v>
                </c:pt>
                <c:pt idx="15">
                  <c:v>7122.2691749999994</c:v>
                </c:pt>
                <c:pt idx="16">
                  <c:v>7157.8805208749991</c:v>
                </c:pt>
                <c:pt idx="17">
                  <c:v>7193.6699234793732</c:v>
                </c:pt>
                <c:pt idx="18">
                  <c:v>7229.6382730967698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D5-460B-881B-8D7C625021D4}"/>
            </c:ext>
          </c:extLst>
        </c:ser>
        <c:ser>
          <c:idx val="2"/>
          <c:order val="2"/>
          <c:tx>
            <c:strRef>
              <c:f>'20200807'!$J$1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'20200807'!$J$9:$J$27</c:f>
              <c:numCache>
                <c:formatCode>#,##0_);[Red]\(#,##0\)</c:formatCode>
                <c:ptCount val="19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1460</c:v>
                </c:pt>
                <c:pt idx="15">
                  <c:v>5087.3351249999996</c:v>
                </c:pt>
                <c:pt idx="16">
                  <c:v>5112.7718006249997</c:v>
                </c:pt>
                <c:pt idx="17">
                  <c:v>5138.3356596281237</c:v>
                </c:pt>
                <c:pt idx="18">
                  <c:v>5164.0273379262644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D5-460B-881B-8D7C6250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'20200512'!$J$1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DD-4773-8F0D-ECD767AF07C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DD-4773-8F0D-ECD767AF07CF}"/>
              </c:ext>
            </c:extLst>
          </c:dPt>
          <c:cat>
            <c:numRef>
              <c:f>'20200512'!$E$9:$E$27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'20200512'!$J$9:$J$27</c:f>
              <c:numCache>
                <c:formatCode>#,##0_);[Red]\(#,##0\)</c:formatCode>
                <c:ptCount val="19"/>
                <c:pt idx="0">
                  <c:v>-4338</c:v>
                </c:pt>
                <c:pt idx="1">
                  <c:v>791</c:v>
                </c:pt>
                <c:pt idx="2">
                  <c:v>598</c:v>
                </c:pt>
                <c:pt idx="3">
                  <c:v>511</c:v>
                </c:pt>
                <c:pt idx="4">
                  <c:v>1375</c:v>
                </c:pt>
                <c:pt idx="5">
                  <c:v>874</c:v>
                </c:pt>
                <c:pt idx="6">
                  <c:v>1318</c:v>
                </c:pt>
                <c:pt idx="7">
                  <c:v>2546</c:v>
                </c:pt>
                <c:pt idx="8">
                  <c:v>2736</c:v>
                </c:pt>
                <c:pt idx="9">
                  <c:v>3988</c:v>
                </c:pt>
                <c:pt idx="10">
                  <c:v>5116</c:v>
                </c:pt>
                <c:pt idx="11">
                  <c:v>5895</c:v>
                </c:pt>
                <c:pt idx="12">
                  <c:v>4402</c:v>
                </c:pt>
                <c:pt idx="13">
                  <c:v>5447</c:v>
                </c:pt>
                <c:pt idx="14">
                  <c:v>5960.0282349999998</c:v>
                </c:pt>
                <c:pt idx="15">
                  <c:v>6049.4286585249993</c:v>
                </c:pt>
                <c:pt idx="16">
                  <c:v>6140.1700884028733</c:v>
                </c:pt>
                <c:pt idx="17">
                  <c:v>6232.2726397289152</c:v>
                </c:pt>
                <c:pt idx="18">
                  <c:v>6325.7567293248485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D-4773-8F0D-ECD767AF0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'20200512'!$L$1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'20200512'!$E$9:$E$27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'20200512'!$L$9:$L$27</c:f>
              <c:numCache>
                <c:formatCode>0.0</c:formatCode>
                <c:ptCount val="19"/>
                <c:pt idx="1">
                  <c:v>30.4</c:v>
                </c:pt>
                <c:pt idx="2">
                  <c:v>23</c:v>
                </c:pt>
                <c:pt idx="3">
                  <c:v>19.600000000000001</c:v>
                </c:pt>
                <c:pt idx="4">
                  <c:v>52.8</c:v>
                </c:pt>
                <c:pt idx="5">
                  <c:v>33.6</c:v>
                </c:pt>
                <c:pt idx="6">
                  <c:v>50.6</c:v>
                </c:pt>
                <c:pt idx="7">
                  <c:v>97.8</c:v>
                </c:pt>
                <c:pt idx="8">
                  <c:v>105.1</c:v>
                </c:pt>
                <c:pt idx="9">
                  <c:v>153.19999999999999</c:v>
                </c:pt>
                <c:pt idx="10">
                  <c:v>196.6</c:v>
                </c:pt>
                <c:pt idx="11">
                  <c:v>226.5</c:v>
                </c:pt>
                <c:pt idx="12">
                  <c:v>169.1</c:v>
                </c:pt>
                <c:pt idx="13">
                  <c:v>209.3</c:v>
                </c:pt>
                <c:pt idx="14">
                  <c:v>229.01301809904535</c:v>
                </c:pt>
                <c:pt idx="15">
                  <c:v>232.44821337053102</c:v>
                </c:pt>
                <c:pt idx="16">
                  <c:v>235.93493657108894</c:v>
                </c:pt>
                <c:pt idx="17">
                  <c:v>239.47396061965523</c:v>
                </c:pt>
                <c:pt idx="18">
                  <c:v>243.06607002895004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DD-4773-8F0D-ECD767AF07CF}"/>
            </c:ext>
          </c:extLst>
        </c:ser>
        <c:ser>
          <c:idx val="2"/>
          <c:order val="2"/>
          <c:tx>
            <c:strRef>
              <c:f>'20200512'!$P$1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'20200512'!$E$9:$E$27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'20200512'!$P$9:$P$27</c:f>
              <c:numCache>
                <c:formatCode>General</c:formatCode>
                <c:ptCount val="19"/>
                <c:pt idx="6" formatCode="#,##0_);[Red]\(#,##0\)">
                  <c:v>37.5</c:v>
                </c:pt>
                <c:pt idx="7" formatCode="#,##0_);[Red]\(#,##0\)">
                  <c:v>37.5</c:v>
                </c:pt>
                <c:pt idx="8" formatCode="#,##0_);[Red]\(#,##0\)">
                  <c:v>37.5</c:v>
                </c:pt>
                <c:pt idx="9" formatCode="#,##0_);[Red]\(#,##0\)">
                  <c:v>50</c:v>
                </c:pt>
                <c:pt idx="10" formatCode="#,##0_);[Red]\(#,##0\)">
                  <c:v>64</c:v>
                </c:pt>
                <c:pt idx="11" formatCode="#,##0_);[Red]\(#,##0\)">
                  <c:v>74</c:v>
                </c:pt>
                <c:pt idx="12" formatCode="#,##0_);[Red]\(#,##0\)">
                  <c:v>74</c:v>
                </c:pt>
                <c:pt idx="13" formatCode="#,##0_);[Red]\(#,##0\)">
                  <c:v>70</c:v>
                </c:pt>
                <c:pt idx="14" formatCode="#,##0_);[Red]\(#,##0\)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DD-4773-8F0D-ECD767AF0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45490590271961"/>
          <c:y val="5.1960874076786907E-2"/>
          <c:w val="0.39483702835017964"/>
          <c:h val="6.901888797642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16</xdr:row>
      <xdr:rowOff>9525</xdr:rowOff>
    </xdr:from>
    <xdr:to>
      <xdr:col>27</xdr:col>
      <xdr:colOff>590551</xdr:colOff>
      <xdr:row>34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504825</xdr:colOff>
      <xdr:row>34</xdr:row>
      <xdr:rowOff>13815</xdr:rowOff>
    </xdr:from>
    <xdr:to>
      <xdr:col>25</xdr:col>
      <xdr:colOff>590550</xdr:colOff>
      <xdr:row>50</xdr:row>
      <xdr:rowOff>85251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284D5E7-9656-4B28-8813-1340F7D7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10725" y="6062190"/>
          <a:ext cx="3514725" cy="2509836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0.26738</cdr:x>
      <cdr:y>0.23411</cdr:y>
    </cdr:from>
    <cdr:to>
      <cdr:x>0.91444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428750" y="666750"/>
          <a:ext cx="3457575" cy="5810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0.26738</cdr:x>
      <cdr:y>0.25753</cdr:y>
    </cdr:from>
    <cdr:to>
      <cdr:x>0.89127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428752" y="733425"/>
          <a:ext cx="3333748" cy="5143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0.56506</cdr:x>
      <cdr:y>0.26756</cdr:y>
    </cdr:from>
    <cdr:to>
      <cdr:x>0.8984</cdr:x>
      <cdr:y>0.29431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3F45E08B-52D4-43FD-8459-C775AA681C6B}"/>
            </a:ext>
          </a:extLst>
        </cdr:cNvPr>
        <cdr:cNvCxnSpPr/>
      </cdr:nvCxnSpPr>
      <cdr:spPr>
        <a:xfrm xmlns:a="http://schemas.openxmlformats.org/drawingml/2006/main" flipV="1">
          <a:off x="3019425" y="762000"/>
          <a:ext cx="1781175" cy="762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16</xdr:row>
      <xdr:rowOff>9525</xdr:rowOff>
    </xdr:from>
    <xdr:to>
      <xdr:col>27</xdr:col>
      <xdr:colOff>590551</xdr:colOff>
      <xdr:row>34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EDECA9-7EB2-4739-8D7A-DFCE023AB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88DDE0-7FE1-477A-B481-8C5F1D248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504825</xdr:colOff>
      <xdr:row>34</xdr:row>
      <xdr:rowOff>13815</xdr:rowOff>
    </xdr:from>
    <xdr:to>
      <xdr:col>25</xdr:col>
      <xdr:colOff>590550</xdr:colOff>
      <xdr:row>50</xdr:row>
      <xdr:rowOff>85251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B87D10A-03BD-4E2E-90AB-8AB3B54FD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10725" y="6195540"/>
          <a:ext cx="3514725" cy="2509836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0.26738</cdr:x>
      <cdr:y>0.25753</cdr:y>
    </cdr:from>
    <cdr:to>
      <cdr:x>0.89127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428752" y="733425"/>
          <a:ext cx="3333748" cy="5143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0.56506</cdr:x>
      <cdr:y>0.26756</cdr:y>
    </cdr:from>
    <cdr:to>
      <cdr:x>0.8984</cdr:x>
      <cdr:y>0.29431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3F45E08B-52D4-43FD-8459-C775AA681C6B}"/>
            </a:ext>
          </a:extLst>
        </cdr:cNvPr>
        <cdr:cNvCxnSpPr/>
      </cdr:nvCxnSpPr>
      <cdr:spPr>
        <a:xfrm xmlns:a="http://schemas.openxmlformats.org/drawingml/2006/main" flipV="1">
          <a:off x="3019425" y="762000"/>
          <a:ext cx="1781175" cy="762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16</xdr:row>
      <xdr:rowOff>9525</xdr:rowOff>
    </xdr:from>
    <xdr:to>
      <xdr:col>27</xdr:col>
      <xdr:colOff>590551</xdr:colOff>
      <xdr:row>33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F85304-7161-4659-9167-7CC9547E5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BFA6715-D7D6-4A1E-BECC-3E0DDABC3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504825</xdr:colOff>
      <xdr:row>33</xdr:row>
      <xdr:rowOff>13815</xdr:rowOff>
    </xdr:from>
    <xdr:to>
      <xdr:col>25</xdr:col>
      <xdr:colOff>590550</xdr:colOff>
      <xdr:row>49</xdr:row>
      <xdr:rowOff>85251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AB4D9CB-4B81-403D-9DE7-237EE5A73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10725" y="6062190"/>
          <a:ext cx="3514725" cy="2509836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0.26738</cdr:x>
      <cdr:y>0.25753</cdr:y>
    </cdr:from>
    <cdr:to>
      <cdr:x>0.89127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428752" y="733425"/>
          <a:ext cx="3333748" cy="5143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16</xdr:row>
      <xdr:rowOff>9525</xdr:rowOff>
    </xdr:from>
    <xdr:to>
      <xdr:col>27</xdr:col>
      <xdr:colOff>590551</xdr:colOff>
      <xdr:row>33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4FAB49-0435-4AAA-ABB1-36E58B522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EA7095B-1108-4F2B-8C2B-E53069096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504825</xdr:colOff>
      <xdr:row>33</xdr:row>
      <xdr:rowOff>13815</xdr:rowOff>
    </xdr:from>
    <xdr:to>
      <xdr:col>25</xdr:col>
      <xdr:colOff>590550</xdr:colOff>
      <xdr:row>49</xdr:row>
      <xdr:rowOff>85251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1929500-8FD7-483E-8226-CE6A0B485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10725" y="6062190"/>
          <a:ext cx="3514725" cy="2509836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0.26738</cdr:x>
      <cdr:y>0.25753</cdr:y>
    </cdr:from>
    <cdr:to>
      <cdr:x>0.89127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428752" y="733425"/>
          <a:ext cx="3333748" cy="5143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28576</xdr:colOff>
      <xdr:row>18</xdr:row>
      <xdr:rowOff>95250</xdr:rowOff>
    </xdr:from>
    <xdr:to>
      <xdr:col>27</xdr:col>
      <xdr:colOff>600076</xdr:colOff>
      <xdr:row>38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A44D75-264E-42C6-8016-8A4F886E8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E3DE3D9-215C-40BF-B504-7186B16DD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F46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16" sqref="A16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8.875" style="16" customWidth="1"/>
    <col min="6" max="6" width="6.375" style="16" customWidth="1"/>
    <col min="7" max="7" width="6.375" style="35" customWidth="1"/>
    <col min="8" max="8" width="5.375" style="16" customWidth="1"/>
    <col min="9" max="9" width="6.625" style="43" customWidth="1"/>
    <col min="10" max="10" width="5.125" style="16" customWidth="1"/>
    <col min="11" max="12" width="6" style="16" customWidth="1"/>
    <col min="13" max="13" width="6.125" style="16" customWidth="1"/>
    <col min="14" max="14" width="4.5" style="16" customWidth="1"/>
    <col min="15" max="15" width="4.375" style="16" customWidth="1"/>
    <col min="16" max="16" width="3.625" style="16" customWidth="1"/>
    <col min="17" max="17" width="5.5" style="16" customWidth="1"/>
    <col min="18" max="18" width="6.625" style="45" customWidth="1"/>
    <col min="19" max="19" width="5.5" style="45" customWidth="1"/>
    <col min="20" max="20" width="3.5" style="16" customWidth="1"/>
    <col min="21" max="28" width="9" style="16"/>
    <col min="29" max="29" width="5.125" style="16" customWidth="1"/>
    <col min="30" max="30" width="10.125" style="16" bestFit="1" customWidth="1"/>
    <col min="31" max="32" width="4.125" style="16" bestFit="1" customWidth="1"/>
    <col min="33" max="16384" width="9" style="16"/>
  </cols>
  <sheetData>
    <row r="1" spans="1:3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7" t="s">
        <v>25</v>
      </c>
      <c r="H1" s="3" t="s">
        <v>3</v>
      </c>
      <c r="I1" s="6" t="s">
        <v>5</v>
      </c>
      <c r="J1" s="3" t="s">
        <v>4</v>
      </c>
      <c r="K1" s="78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4" t="s">
        <v>74</v>
      </c>
      <c r="S1" s="74" t="s">
        <v>75</v>
      </c>
    </row>
    <row r="2" spans="1:30" ht="41.25" customHeight="1" thickBot="1">
      <c r="A2" s="61" t="s">
        <v>37</v>
      </c>
      <c r="B2" s="42">
        <v>1855</v>
      </c>
      <c r="C2" s="9"/>
      <c r="D2" s="9"/>
      <c r="E2" s="36">
        <f>+E22</f>
        <v>43891</v>
      </c>
      <c r="F2" s="49">
        <f>+F22</f>
        <v>202481</v>
      </c>
      <c r="G2" s="50"/>
      <c r="H2" s="9">
        <f>+H22</f>
        <v>8384</v>
      </c>
      <c r="I2" s="51">
        <f>+H2/F2</f>
        <v>4.1406354176441243E-2</v>
      </c>
      <c r="J2" s="49">
        <f>+J22</f>
        <v>5447</v>
      </c>
      <c r="K2" s="51">
        <f>+J2/F2</f>
        <v>2.6901289503706519E-2</v>
      </c>
      <c r="L2" s="9">
        <f>+L22</f>
        <v>209.3</v>
      </c>
      <c r="M2" s="9">
        <f>+M22</f>
        <v>2143</v>
      </c>
      <c r="N2" s="84">
        <f t="shared" ref="N2" si="0">+B2/L2</f>
        <v>8.8628762541806019</v>
      </c>
      <c r="O2" s="18">
        <f>+B2/M2</f>
        <v>0.86560895940270643</v>
      </c>
      <c r="P2" s="52">
        <f>+P22</f>
        <v>70</v>
      </c>
      <c r="Q2" s="53">
        <f t="shared" ref="Q2" si="1">+P2/B2</f>
        <v>3.7735849056603772E-2</v>
      </c>
      <c r="R2" s="9">
        <f>+R22</f>
        <v>170638</v>
      </c>
      <c r="S2" s="9">
        <f>+S22</f>
        <v>55778</v>
      </c>
    </row>
    <row r="3" spans="1:30" ht="15.75" customHeight="1">
      <c r="A3" s="68">
        <v>44328</v>
      </c>
      <c r="B3" s="86" t="s">
        <v>28</v>
      </c>
      <c r="C3" s="87"/>
      <c r="D3" s="87"/>
      <c r="E3" s="54">
        <f>+G28</f>
        <v>5.0000000000000001E-3</v>
      </c>
      <c r="F3" s="45"/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65"/>
      <c r="S3" s="65"/>
      <c r="T3" s="45"/>
    </row>
    <row r="4" spans="1:30" s="45" customFormat="1" ht="15.75" customHeight="1">
      <c r="A4" s="1"/>
      <c r="B4" s="90" t="s">
        <v>29</v>
      </c>
      <c r="C4" s="91"/>
      <c r="D4" s="91"/>
      <c r="E4" s="55">
        <f>+K28</f>
        <v>2.9000000000000001E-2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65"/>
      <c r="S4" s="65"/>
    </row>
    <row r="5" spans="1:30" s="45" customFormat="1" ht="15.75" customHeight="1">
      <c r="A5" s="1"/>
      <c r="B5" s="90" t="s">
        <v>30</v>
      </c>
      <c r="C5" s="91"/>
      <c r="D5" s="91"/>
      <c r="E5" s="56">
        <f>+N28</f>
        <v>12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65"/>
      <c r="S5" s="65"/>
    </row>
    <row r="6" spans="1:30" s="45" customFormat="1" ht="15.75" customHeight="1">
      <c r="A6" s="69"/>
      <c r="B6" s="90" t="s">
        <v>31</v>
      </c>
      <c r="C6" s="91"/>
      <c r="D6" s="91"/>
      <c r="E6" s="56">
        <f>+B28</f>
        <v>2775.9119265659128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65"/>
      <c r="S6" s="65"/>
    </row>
    <row r="7" spans="1:30" s="45" customFormat="1" ht="15.75" customHeight="1" thickBot="1">
      <c r="A7" s="1"/>
      <c r="B7" s="92" t="s">
        <v>32</v>
      </c>
      <c r="C7" s="93"/>
      <c r="D7" s="93"/>
      <c r="E7" s="57">
        <f>+D28</f>
        <v>0.49644847793310665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65"/>
      <c r="S7" s="65"/>
    </row>
    <row r="8" spans="1:30">
      <c r="A8" s="34" t="s">
        <v>15</v>
      </c>
      <c r="C8" s="1" t="s">
        <v>27</v>
      </c>
      <c r="G8" s="14">
        <f>AVERAGE(G9:G21)</f>
        <v>9.0017309457124748E-3</v>
      </c>
      <c r="I8" s="14">
        <f>AVERAGE(I9:I21)</f>
        <v>2.8527295806110149E-2</v>
      </c>
      <c r="K8" s="14">
        <f>AVERAGE(K9:K21)</f>
        <v>1.1796584639376868E-2</v>
      </c>
      <c r="N8" s="13">
        <f>AVERAGE(N9:N21)</f>
        <v>23.589086466822469</v>
      </c>
      <c r="O8" s="13">
        <f>AVERAGE(O9:O21)</f>
        <v>0.96785901711745725</v>
      </c>
    </row>
    <row r="9" spans="1:30">
      <c r="A9" s="1">
        <v>7905</v>
      </c>
      <c r="B9" s="42">
        <v>1950</v>
      </c>
      <c r="C9" s="47" t="e">
        <f t="shared" ref="C9:C20" si="2">+J9/L9*1000000</f>
        <v>#DIV/0!</v>
      </c>
      <c r="E9" s="36">
        <f>+コピー!B2</f>
        <v>39142</v>
      </c>
      <c r="F9" s="32">
        <f>+コピー!C2</f>
        <v>168258</v>
      </c>
      <c r="H9" s="32">
        <f>+コピー!E2</f>
        <v>5063</v>
      </c>
      <c r="I9" s="7">
        <f>+H9/F9</f>
        <v>3.0090694053180236E-2</v>
      </c>
      <c r="J9" s="32">
        <f>+コピー!I2</f>
        <v>-4338</v>
      </c>
      <c r="K9" s="7">
        <f>+J9/F9</f>
        <v>-2.5781835039047178E-2</v>
      </c>
      <c r="L9" s="33"/>
      <c r="M9" s="33">
        <f>VALUE(SUBSTITUTE(コピー!L2,"円","　"))</f>
        <v>1594</v>
      </c>
      <c r="N9" s="10"/>
      <c r="O9" s="10">
        <f>+B9/M9</f>
        <v>1.2233375156838142</v>
      </c>
      <c r="AD9" s="4"/>
    </row>
    <row r="10" spans="1:30">
      <c r="B10" s="42">
        <v>980</v>
      </c>
      <c r="C10" s="47">
        <f t="shared" si="2"/>
        <v>26019736.842105262</v>
      </c>
      <c r="E10" s="36">
        <f>+コピー!B3</f>
        <v>39508</v>
      </c>
      <c r="F10" s="32">
        <f>+コピー!C3</f>
        <v>166588</v>
      </c>
      <c r="G10" s="7">
        <f>+(F10-F9)/F9</f>
        <v>-9.9252338670375254E-3</v>
      </c>
      <c r="H10" s="32">
        <f>+コピー!E3</f>
        <v>2896</v>
      </c>
      <c r="I10" s="7">
        <f t="shared" ref="I10:I23" si="3">+H10/F10</f>
        <v>1.7384205344922802E-2</v>
      </c>
      <c r="J10" s="32">
        <f>+コピー!I3</f>
        <v>791</v>
      </c>
      <c r="K10" s="7">
        <f t="shared" ref="K10:K21" si="4">+J10/F10</f>
        <v>4.7482411698321608E-3</v>
      </c>
      <c r="L10" s="33">
        <f>VALUE(SUBSTITUTE(コピー!K3,"円","　"))</f>
        <v>30.4</v>
      </c>
      <c r="M10" s="33">
        <f>VALUE(SUBSTITUTE(コピー!L3,"円","　"))</f>
        <v>1424.3</v>
      </c>
      <c r="N10" s="10">
        <f t="shared" ref="N10:N21" si="5">+B10/L10</f>
        <v>32.236842105263158</v>
      </c>
      <c r="O10" s="10">
        <f t="shared" ref="O10:O21" si="6">+B10/M10</f>
        <v>0.68805729130099003</v>
      </c>
      <c r="AD10" s="4"/>
    </row>
    <row r="11" spans="1:30">
      <c r="B11" s="42">
        <v>800</v>
      </c>
      <c r="C11" s="47">
        <f t="shared" si="2"/>
        <v>26000000</v>
      </c>
      <c r="E11" s="36">
        <f>+コピー!B4</f>
        <v>39873</v>
      </c>
      <c r="F11" s="32">
        <f>+コピー!C4</f>
        <v>150325</v>
      </c>
      <c r="G11" s="7">
        <f t="shared" ref="G11:G23" si="7">+(F11-F10)/F10</f>
        <v>-9.762407856508272E-2</v>
      </c>
      <c r="H11" s="32">
        <f>+コピー!E4</f>
        <v>1830</v>
      </c>
      <c r="I11" s="7">
        <f t="shared" si="3"/>
        <v>1.2173623815067354E-2</v>
      </c>
      <c r="J11" s="32">
        <f>+コピー!I4</f>
        <v>598</v>
      </c>
      <c r="K11" s="7">
        <f t="shared" si="4"/>
        <v>3.9780475636121736E-3</v>
      </c>
      <c r="L11" s="33">
        <f>VALUE(SUBSTITUTE(コピー!K4,"円","　"))</f>
        <v>23</v>
      </c>
      <c r="M11" s="33">
        <f>VALUE(SUBSTITUTE(コピー!L4,"円","　"))</f>
        <v>1211</v>
      </c>
      <c r="N11" s="10">
        <f t="shared" si="5"/>
        <v>34.782608695652172</v>
      </c>
      <c r="O11" s="10">
        <f t="shared" si="6"/>
        <v>0.66061106523534274</v>
      </c>
      <c r="AD11" s="4"/>
    </row>
    <row r="12" spans="1:30">
      <c r="B12" s="42">
        <v>1100</v>
      </c>
      <c r="C12" s="47">
        <f t="shared" si="2"/>
        <v>26071428.571428571</v>
      </c>
      <c r="E12" s="36">
        <f>+コピー!B5</f>
        <v>40238</v>
      </c>
      <c r="F12" s="32">
        <f>+コピー!C5</f>
        <v>140936</v>
      </c>
      <c r="G12" s="7">
        <f t="shared" si="7"/>
        <v>-6.245800765009147E-2</v>
      </c>
      <c r="H12" s="32">
        <f>+コピー!E5</f>
        <v>3010</v>
      </c>
      <c r="I12" s="7">
        <f t="shared" si="3"/>
        <v>2.1357211784072204E-2</v>
      </c>
      <c r="J12" s="32">
        <f>+コピー!I5</f>
        <v>511</v>
      </c>
      <c r="K12" s="7">
        <f t="shared" si="4"/>
        <v>3.6257592098541181E-3</v>
      </c>
      <c r="L12" s="33">
        <f>VALUE(SUBSTITUTE(コピー!K5,"円","　"))</f>
        <v>19.600000000000001</v>
      </c>
      <c r="M12" s="33">
        <f>VALUE(SUBSTITUTE(コピー!L5,"円","　"))</f>
        <v>1275.4000000000001</v>
      </c>
      <c r="N12" s="10">
        <f t="shared" si="5"/>
        <v>56.12244897959183</v>
      </c>
      <c r="O12" s="10">
        <f t="shared" si="6"/>
        <v>0.86247451779833773</v>
      </c>
      <c r="AD12" s="4"/>
    </row>
    <row r="13" spans="1:30">
      <c r="B13" s="42">
        <v>1400</v>
      </c>
      <c r="C13" s="47">
        <f t="shared" si="2"/>
        <v>26041666.666666668</v>
      </c>
      <c r="E13" s="36">
        <f>+コピー!B6</f>
        <v>40603</v>
      </c>
      <c r="F13" s="32">
        <f>+コピー!C6</f>
        <v>141506</v>
      </c>
      <c r="G13" s="7">
        <f t="shared" si="7"/>
        <v>4.0443889424987226E-3</v>
      </c>
      <c r="H13" s="32">
        <f>+コピー!E6</f>
        <v>4349</v>
      </c>
      <c r="I13" s="7">
        <f t="shared" si="3"/>
        <v>3.0733679137280399E-2</v>
      </c>
      <c r="J13" s="32">
        <f>+コピー!I6</f>
        <v>1375</v>
      </c>
      <c r="K13" s="7">
        <f t="shared" si="4"/>
        <v>9.7169024634997814E-3</v>
      </c>
      <c r="L13" s="33">
        <f>VALUE(SUBSTITUTE(コピー!K6,"円","　"))</f>
        <v>52.8</v>
      </c>
      <c r="M13" s="33">
        <f>VALUE(SUBSTITUTE(コピー!L6,"円","　"))</f>
        <v>1278.7</v>
      </c>
      <c r="N13" s="10">
        <f t="shared" si="5"/>
        <v>26.515151515151516</v>
      </c>
      <c r="O13" s="10">
        <f t="shared" si="6"/>
        <v>1.0948619691874559</v>
      </c>
      <c r="R13" s="4">
        <v>115969</v>
      </c>
      <c r="S13" s="4">
        <v>33306</v>
      </c>
      <c r="T13" s="59">
        <f>+S13/R13</f>
        <v>0.28719744069535824</v>
      </c>
      <c r="AD13" s="4"/>
    </row>
    <row r="14" spans="1:30">
      <c r="B14" s="42">
        <v>1200</v>
      </c>
      <c r="C14" s="47">
        <f t="shared" si="2"/>
        <v>26011904.761904757</v>
      </c>
      <c r="E14" s="36">
        <f>+コピー!B7</f>
        <v>40969</v>
      </c>
      <c r="F14" s="32">
        <f>+コピー!C7</f>
        <v>151209</v>
      </c>
      <c r="G14" s="7">
        <f t="shared" si="7"/>
        <v>6.856953062060972E-2</v>
      </c>
      <c r="H14" s="32">
        <f>+コピー!E7</f>
        <v>4542</v>
      </c>
      <c r="I14" s="7">
        <f t="shared" si="3"/>
        <v>3.0037894569767673E-2</v>
      </c>
      <c r="J14" s="32">
        <f>+コピー!I7</f>
        <v>874</v>
      </c>
      <c r="K14" s="7">
        <f t="shared" si="4"/>
        <v>5.7800792280882753E-3</v>
      </c>
      <c r="L14" s="33">
        <f>VALUE(SUBSTITUTE(コピー!K7,"円","　"))</f>
        <v>33.6</v>
      </c>
      <c r="M14" s="33">
        <f>VALUE(SUBSTITUTE(コピー!L7,"円","　"))</f>
        <v>1291.9000000000001</v>
      </c>
      <c r="N14" s="10">
        <f t="shared" si="5"/>
        <v>35.714285714285715</v>
      </c>
      <c r="O14" s="10">
        <f t="shared" si="6"/>
        <v>0.9288644631937456</v>
      </c>
      <c r="P14" s="45"/>
      <c r="Q14" s="45"/>
      <c r="R14" s="4">
        <v>125469</v>
      </c>
      <c r="S14" s="4">
        <v>33569</v>
      </c>
      <c r="T14" s="59">
        <f t="shared" ref="T14:T22" si="8">+S14/R14</f>
        <v>0.26754815930628284</v>
      </c>
      <c r="AD14" s="4"/>
    </row>
    <row r="15" spans="1:30">
      <c r="B15" s="42">
        <v>1300</v>
      </c>
      <c r="C15" s="47">
        <f t="shared" si="2"/>
        <v>26047430.830039524</v>
      </c>
      <c r="E15" s="36">
        <f>+コピー!B8</f>
        <v>41334</v>
      </c>
      <c r="F15" s="32">
        <f>+コピー!C8</f>
        <v>158153</v>
      </c>
      <c r="G15" s="7">
        <f t="shared" si="7"/>
        <v>4.5923192402568633E-2</v>
      </c>
      <c r="H15" s="32">
        <f>+コピー!E8</f>
        <v>4703</v>
      </c>
      <c r="I15" s="7">
        <f t="shared" si="3"/>
        <v>2.9737026803158966E-2</v>
      </c>
      <c r="J15" s="32">
        <f>+コピー!I8</f>
        <v>1318</v>
      </c>
      <c r="K15" s="7">
        <f t="shared" si="4"/>
        <v>8.3337021744766138E-3</v>
      </c>
      <c r="L15" s="33">
        <f>VALUE(SUBSTITUTE(コピー!K8,"円","　"))</f>
        <v>50.6</v>
      </c>
      <c r="M15" s="33">
        <f>VALUE(SUBSTITUTE(コピー!L8,"円","　"))</f>
        <v>1383.2</v>
      </c>
      <c r="N15" s="10">
        <f t="shared" si="5"/>
        <v>25.691699604743082</v>
      </c>
      <c r="O15" s="10">
        <f t="shared" si="6"/>
        <v>0.93984962406015038</v>
      </c>
      <c r="P15" s="32">
        <f>VALUE(SUBSTITUTE(コピー!O8,"円","　"))</f>
        <v>37.5</v>
      </c>
      <c r="Q15" s="7">
        <f t="shared" ref="Q15:Q23" si="9">+P15/B15</f>
        <v>2.8846153846153848E-2</v>
      </c>
      <c r="R15" s="4">
        <v>131618</v>
      </c>
      <c r="S15" s="4">
        <v>36002</v>
      </c>
      <c r="T15" s="59">
        <f t="shared" si="8"/>
        <v>0.27353401510431702</v>
      </c>
      <c r="AD15" s="4"/>
    </row>
    <row r="16" spans="1:30">
      <c r="B16" s="42">
        <v>1400</v>
      </c>
      <c r="C16" s="47">
        <f t="shared" si="2"/>
        <v>26032719.836400818</v>
      </c>
      <c r="E16" s="36">
        <f>+コピー!B9</f>
        <v>41699</v>
      </c>
      <c r="F16" s="32">
        <f>+コピー!C9</f>
        <v>180392</v>
      </c>
      <c r="G16" s="7">
        <f t="shared" si="7"/>
        <v>0.14061699746448059</v>
      </c>
      <c r="H16" s="32">
        <f>+コピー!E9</f>
        <v>3577</v>
      </c>
      <c r="I16" s="7">
        <f t="shared" si="3"/>
        <v>1.9829038981773028E-2</v>
      </c>
      <c r="J16" s="32">
        <f>+コピー!I9</f>
        <v>2546</v>
      </c>
      <c r="K16" s="7">
        <f t="shared" si="4"/>
        <v>1.4113707924963413E-2</v>
      </c>
      <c r="L16" s="33">
        <f>VALUE(SUBSTITUTE(コピー!K9,"円","　"))</f>
        <v>97.8</v>
      </c>
      <c r="M16" s="33">
        <f>VALUE(SUBSTITUTE(コピー!L9,"円","　"))</f>
        <v>1427.5</v>
      </c>
      <c r="N16" s="10">
        <f t="shared" si="5"/>
        <v>14.314928425357873</v>
      </c>
      <c r="O16" s="10">
        <f t="shared" si="6"/>
        <v>0.98073555166374782</v>
      </c>
      <c r="P16" s="32">
        <f>VALUE(SUBSTITUTE(コピー!O9,"円","　"))</f>
        <v>37.5</v>
      </c>
      <c r="Q16" s="7">
        <f t="shared" si="9"/>
        <v>2.6785714285714284E-2</v>
      </c>
      <c r="R16" s="4">
        <v>135890</v>
      </c>
      <c r="S16" s="4">
        <v>37155</v>
      </c>
      <c r="T16" s="59">
        <f t="shared" si="8"/>
        <v>0.27341967768047687</v>
      </c>
      <c r="AD16" s="4"/>
    </row>
    <row r="17" spans="1:32">
      <c r="B17" s="42">
        <v>1400</v>
      </c>
      <c r="C17" s="47">
        <f t="shared" si="2"/>
        <v>26032350.142721221</v>
      </c>
      <c r="E17" s="36">
        <f>+コピー!B10</f>
        <v>42064</v>
      </c>
      <c r="F17" s="32">
        <f>+コピー!C10</f>
        <v>168833</v>
      </c>
      <c r="G17" s="7">
        <f t="shared" si="7"/>
        <v>-6.4077120936626902E-2</v>
      </c>
      <c r="H17" s="32">
        <f>+コピー!E10</f>
        <v>3452</v>
      </c>
      <c r="I17" s="7">
        <f t="shared" si="3"/>
        <v>2.0446239775399361E-2</v>
      </c>
      <c r="J17" s="32">
        <f>+コピー!I10</f>
        <v>2736</v>
      </c>
      <c r="K17" s="7">
        <f t="shared" si="4"/>
        <v>1.6205362695681531E-2</v>
      </c>
      <c r="L17" s="33">
        <f>VALUE(SUBSTITUTE(コピー!K10,"円","　"))</f>
        <v>105.1</v>
      </c>
      <c r="M17" s="33">
        <f>VALUE(SUBSTITUTE(コピー!L10,"円","　"))</f>
        <v>1558.8</v>
      </c>
      <c r="N17" s="10">
        <f t="shared" si="5"/>
        <v>13.320647002854425</v>
      </c>
      <c r="O17" s="10">
        <f t="shared" si="6"/>
        <v>0.89812676417757253</v>
      </c>
      <c r="P17" s="32">
        <f>VALUE(SUBSTITUTE(コピー!O10,"円","　"))</f>
        <v>37.5</v>
      </c>
      <c r="Q17" s="7">
        <f t="shared" si="9"/>
        <v>2.6785714285714284E-2</v>
      </c>
      <c r="R17" s="4">
        <v>135596</v>
      </c>
      <c r="S17" s="4">
        <v>40574</v>
      </c>
      <c r="T17" s="59">
        <f t="shared" si="8"/>
        <v>0.2992271158441252</v>
      </c>
      <c r="AD17" s="4"/>
    </row>
    <row r="18" spans="1:32">
      <c r="B18" s="42">
        <v>1500</v>
      </c>
      <c r="C18" s="47">
        <f t="shared" si="2"/>
        <v>26031331.592689298</v>
      </c>
      <c r="E18" s="36">
        <f>+コピー!B11</f>
        <v>42430</v>
      </c>
      <c r="F18" s="32">
        <f>+コピー!C11</f>
        <v>168141</v>
      </c>
      <c r="G18" s="7">
        <f t="shared" si="7"/>
        <v>-4.0987247753697439E-3</v>
      </c>
      <c r="H18" s="32">
        <f>+コピー!E11</f>
        <v>5586</v>
      </c>
      <c r="I18" s="7">
        <f t="shared" si="3"/>
        <v>3.3222117151676271E-2</v>
      </c>
      <c r="J18" s="32">
        <f>+コピー!I11</f>
        <v>3988</v>
      </c>
      <c r="K18" s="7">
        <f t="shared" si="4"/>
        <v>2.3718188900981915E-2</v>
      </c>
      <c r="L18" s="33">
        <f>VALUE(SUBSTITUTE(コピー!K11,"円","　"))</f>
        <v>153.19999999999999</v>
      </c>
      <c r="M18" s="33">
        <f>VALUE(SUBSTITUTE(コピー!L11,"円","　"))</f>
        <v>1567.1</v>
      </c>
      <c r="N18" s="10">
        <f t="shared" si="5"/>
        <v>9.7911227154047005</v>
      </c>
      <c r="O18" s="10">
        <f t="shared" si="6"/>
        <v>0.95718205602705642</v>
      </c>
      <c r="P18" s="32">
        <f>VALUE(SUBSTITUTE(コピー!O11,"円","　"))</f>
        <v>50</v>
      </c>
      <c r="Q18" s="7">
        <f t="shared" si="9"/>
        <v>3.3333333333333333E-2</v>
      </c>
      <c r="R18" s="4">
        <v>130315</v>
      </c>
      <c r="S18" s="4">
        <v>40790</v>
      </c>
      <c r="T18" s="59">
        <f t="shared" si="8"/>
        <v>0.3130107815677397</v>
      </c>
      <c r="AD18" s="4"/>
    </row>
    <row r="19" spans="1:32">
      <c r="B19" s="42">
        <v>2100</v>
      </c>
      <c r="C19" s="47">
        <f t="shared" si="2"/>
        <v>26022380.467955239</v>
      </c>
      <c r="E19" s="36">
        <f>+コピー!B12</f>
        <v>42795</v>
      </c>
      <c r="F19" s="32">
        <f>+コピー!C12</f>
        <v>168848</v>
      </c>
      <c r="G19" s="7">
        <f t="shared" si="7"/>
        <v>4.2048043011520091E-3</v>
      </c>
      <c r="H19" s="32">
        <f>+コピー!E12</f>
        <v>8515</v>
      </c>
      <c r="I19" s="7">
        <f t="shared" si="3"/>
        <v>5.0429972519662657E-2</v>
      </c>
      <c r="J19" s="32">
        <f>+コピー!I12</f>
        <v>5116</v>
      </c>
      <c r="K19" s="7">
        <f t="shared" si="4"/>
        <v>3.0299440917274708E-2</v>
      </c>
      <c r="L19" s="33">
        <f>VALUE(SUBSTITUTE(コピー!K12,"円","　"))</f>
        <v>196.6</v>
      </c>
      <c r="M19" s="33">
        <f>VALUE(SUBSTITUTE(コピー!L12,"円","　"))</f>
        <v>1790.9</v>
      </c>
      <c r="N19" s="10">
        <f t="shared" si="5"/>
        <v>10.681586978636826</v>
      </c>
      <c r="O19" s="10">
        <f t="shared" si="6"/>
        <v>1.1725947847451001</v>
      </c>
      <c r="P19" s="32">
        <f>VALUE(SUBSTITUTE(コピー!O12,"円","　"))</f>
        <v>64</v>
      </c>
      <c r="Q19" s="7">
        <f t="shared" si="9"/>
        <v>3.0476190476190476E-2</v>
      </c>
      <c r="R19" s="4">
        <v>132171</v>
      </c>
      <c r="S19" s="4">
        <v>46614</v>
      </c>
      <c r="T19" s="59">
        <f t="shared" si="8"/>
        <v>0.35267948339650906</v>
      </c>
      <c r="AD19" s="4"/>
    </row>
    <row r="20" spans="1:32">
      <c r="B20" s="42">
        <v>2600</v>
      </c>
      <c r="C20" s="47">
        <f t="shared" si="2"/>
        <v>26026490.066225164</v>
      </c>
      <c r="E20" s="36">
        <f>+コピー!B13</f>
        <v>43160</v>
      </c>
      <c r="F20" s="32">
        <f>+コピー!C13</f>
        <v>170581</v>
      </c>
      <c r="G20" s="7">
        <f t="shared" si="7"/>
        <v>1.0263669098834454E-2</v>
      </c>
      <c r="H20" s="32">
        <f>+コピー!E13</f>
        <v>7519</v>
      </c>
      <c r="I20" s="7">
        <f t="shared" si="3"/>
        <v>4.4078766099389731E-2</v>
      </c>
      <c r="J20" s="32">
        <f>+コピー!I13</f>
        <v>5895</v>
      </c>
      <c r="K20" s="7">
        <f t="shared" si="4"/>
        <v>3.4558362302952852E-2</v>
      </c>
      <c r="L20" s="33">
        <f>VALUE(SUBSTITUTE(コピー!K13,"円","　"))</f>
        <v>226.5</v>
      </c>
      <c r="M20" s="33">
        <f>VALUE(SUBSTITUTE(コピー!L13,"円","　"))</f>
        <v>2084.1</v>
      </c>
      <c r="N20" s="10">
        <f t="shared" si="5"/>
        <v>11.479028697571744</v>
      </c>
      <c r="O20" s="10">
        <f t="shared" si="6"/>
        <v>1.2475409049469797</v>
      </c>
      <c r="P20" s="32">
        <f>VALUE(SUBSTITUTE(コピー!O13,"円","　"))</f>
        <v>74</v>
      </c>
      <c r="Q20" s="7">
        <f>+P15/B20</f>
        <v>1.4423076923076924E-2</v>
      </c>
      <c r="R20" s="4">
        <v>142024</v>
      </c>
      <c r="S20" s="4">
        <v>54245</v>
      </c>
      <c r="T20" s="59">
        <f t="shared" si="8"/>
        <v>0.38194248859347718</v>
      </c>
      <c r="AD20" s="4"/>
    </row>
    <row r="21" spans="1:32">
      <c r="B21" s="42">
        <v>2100</v>
      </c>
      <c r="C21" s="47">
        <f>+J21/L21*1000000</f>
        <v>26031933.767001774</v>
      </c>
      <c r="E21" s="36">
        <f>+コピー!B14</f>
        <v>43525</v>
      </c>
      <c r="F21" s="32">
        <f>+コピー!C14</f>
        <v>182962</v>
      </c>
      <c r="G21" s="7">
        <f t="shared" si="7"/>
        <v>7.2581354312613949E-2</v>
      </c>
      <c r="H21" s="32">
        <f>+コピー!E14</f>
        <v>5733</v>
      </c>
      <c r="I21" s="7">
        <f t="shared" si="3"/>
        <v>3.1334375444081283E-2</v>
      </c>
      <c r="J21" s="32">
        <f>+コピー!I14</f>
        <v>4402</v>
      </c>
      <c r="K21" s="7">
        <f t="shared" si="4"/>
        <v>2.4059640799728905E-2</v>
      </c>
      <c r="L21" s="33">
        <f>VALUE(SUBSTITUTE(コピー!K14,"円","　"))</f>
        <v>169.1</v>
      </c>
      <c r="M21" s="33">
        <f>VALUE(SUBSTITUTE(コピー!L14,"円","　"))</f>
        <v>2263.1</v>
      </c>
      <c r="N21" s="10">
        <f t="shared" si="5"/>
        <v>12.418687167356595</v>
      </c>
      <c r="O21" s="10">
        <f t="shared" si="6"/>
        <v>0.92793071450665021</v>
      </c>
      <c r="P21" s="32">
        <f>VALUE(SUBSTITUTE(コピー!O14,"円","　"))</f>
        <v>74</v>
      </c>
      <c r="Q21" s="7">
        <f t="shared" si="9"/>
        <v>3.5238095238095235E-2</v>
      </c>
      <c r="R21" s="4">
        <v>160158</v>
      </c>
      <c r="S21" s="4">
        <v>58904</v>
      </c>
      <c r="T21" s="59">
        <f t="shared" si="8"/>
        <v>0.36778681052460693</v>
      </c>
      <c r="AD21" s="4"/>
    </row>
    <row r="22" spans="1:32">
      <c r="B22" s="42">
        <v>1650</v>
      </c>
      <c r="C22" s="47">
        <f>+J22/L22*1000000</f>
        <v>26024844.720496893</v>
      </c>
      <c r="D22" s="67">
        <v>43963</v>
      </c>
      <c r="E22" s="36">
        <f>+コピー!B15</f>
        <v>43891</v>
      </c>
      <c r="F22" s="32">
        <f>+コピー!C15</f>
        <v>202481</v>
      </c>
      <c r="G22" s="7">
        <f t="shared" si="7"/>
        <v>0.10668335501360938</v>
      </c>
      <c r="H22" s="32">
        <f>+コピー!E15</f>
        <v>8384</v>
      </c>
      <c r="I22" s="7">
        <f t="shared" si="3"/>
        <v>4.1406354176441243E-2</v>
      </c>
      <c r="J22" s="32">
        <f>+コピー!I15</f>
        <v>5447</v>
      </c>
      <c r="K22" s="7">
        <f t="shared" ref="K22:K23" si="10">+J22/F22</f>
        <v>2.6901289503706519E-2</v>
      </c>
      <c r="L22" s="33">
        <f>VALUE(SUBSTITUTE(コピー!K15,"円","　"))</f>
        <v>209.3</v>
      </c>
      <c r="M22" s="33">
        <f>VALUE(SUBSTITUTE(コピー!L15,"円","　"))</f>
        <v>2143</v>
      </c>
      <c r="N22" s="10">
        <f t="shared" ref="N22:N23" si="11">+B22/L22</f>
        <v>7.8834209268991877</v>
      </c>
      <c r="O22" s="10">
        <f t="shared" ref="O22" si="12">+B22/M22</f>
        <v>0.76994867008866075</v>
      </c>
      <c r="P22" s="32">
        <f>VALUE(SUBSTITUTE(コピー!O15,"円","　"))</f>
        <v>70</v>
      </c>
      <c r="Q22" s="7">
        <f t="shared" si="9"/>
        <v>4.2424242424242427E-2</v>
      </c>
      <c r="R22" s="4">
        <v>170638</v>
      </c>
      <c r="S22" s="4">
        <v>55778</v>
      </c>
      <c r="T22" s="59">
        <f t="shared" si="8"/>
        <v>0.32687912422789767</v>
      </c>
    </row>
    <row r="23" spans="1:32">
      <c r="B23" s="42">
        <v>1855</v>
      </c>
      <c r="C23" s="70">
        <f>+C22</f>
        <v>26024844.720496893</v>
      </c>
      <c r="D23" s="35"/>
      <c r="E23" s="31">
        <v>2021</v>
      </c>
      <c r="F23" s="32">
        <f>+AVERAGE(F33:F35)*4</f>
        <v>195392</v>
      </c>
      <c r="G23" s="7">
        <f t="shared" si="7"/>
        <v>-3.5010692361258589E-2</v>
      </c>
      <c r="H23" s="32">
        <f>+AVERAGE(H33:H35)*4</f>
        <v>8260</v>
      </c>
      <c r="I23" s="7">
        <f t="shared" si="3"/>
        <v>4.2273992793973141E-2</v>
      </c>
      <c r="J23" s="32">
        <f>+AVERAGE(J33:J35)*4</f>
        <v>5028</v>
      </c>
      <c r="K23" s="7">
        <f t="shared" si="10"/>
        <v>2.5732885686210284E-2</v>
      </c>
      <c r="L23" s="32">
        <f>+AVERAGE(L33:L35)*4</f>
        <v>193.19999999999996</v>
      </c>
      <c r="M23" s="43"/>
      <c r="N23" s="10">
        <f t="shared" si="11"/>
        <v>9.6014492753623202</v>
      </c>
      <c r="P23" s="32">
        <f>VALUE(SUBSTITUTE(コピー!O16,"円","　"))</f>
        <v>70</v>
      </c>
      <c r="Q23" s="7">
        <f t="shared" si="9"/>
        <v>3.7735849056603772E-2</v>
      </c>
      <c r="R23" s="4"/>
      <c r="S23" s="4"/>
      <c r="AE23" s="58"/>
    </row>
    <row r="24" spans="1:32">
      <c r="B24" s="46">
        <f t="shared" ref="B24:B26" si="13">+L24*N24</f>
        <v>2721.0807864773269</v>
      </c>
      <c r="C24" s="70">
        <f t="shared" ref="C24:C28" si="14">+C23</f>
        <v>26024844.720496893</v>
      </c>
      <c r="D24" s="35"/>
      <c r="E24" s="31">
        <v>2022</v>
      </c>
      <c r="F24" s="46">
        <f>+F22*(1+G24)</f>
        <v>203493.40499999997</v>
      </c>
      <c r="G24" s="71">
        <v>5.0000000000000001E-3</v>
      </c>
      <c r="H24" s="46">
        <f t="shared" ref="H24:H26" si="15">+F24*I24</f>
        <v>7936.2427949999992</v>
      </c>
      <c r="I24" s="71">
        <v>3.9E-2</v>
      </c>
      <c r="J24" s="46">
        <f t="shared" ref="J24:J26" si="16">+F24*K24</f>
        <v>5901.3087449999994</v>
      </c>
      <c r="K24" s="71">
        <v>2.9000000000000001E-2</v>
      </c>
      <c r="L24" s="15">
        <f t="shared" ref="L24:L26" si="17">+J24/C24*1000000</f>
        <v>226.7567322064439</v>
      </c>
      <c r="M24" s="43"/>
      <c r="N24" s="42">
        <v>12</v>
      </c>
      <c r="R24" s="4"/>
      <c r="S24" s="4"/>
    </row>
    <row r="25" spans="1:32">
      <c r="B25" s="46">
        <f t="shared" si="13"/>
        <v>2734.6861904097136</v>
      </c>
      <c r="C25" s="70">
        <f t="shared" si="14"/>
        <v>26024844.720496893</v>
      </c>
      <c r="D25" s="35"/>
      <c r="E25" s="31">
        <v>2023</v>
      </c>
      <c r="F25" s="46">
        <f t="shared" ref="F25:F26" si="18">+F24*(1+G25)</f>
        <v>204510.87202499996</v>
      </c>
      <c r="G25" s="71">
        <f t="shared" ref="G25:K26" si="19">+G24</f>
        <v>5.0000000000000001E-3</v>
      </c>
      <c r="H25" s="46">
        <f t="shared" si="15"/>
        <v>7975.9240089749983</v>
      </c>
      <c r="I25" s="71">
        <f t="shared" si="19"/>
        <v>3.9E-2</v>
      </c>
      <c r="J25" s="46">
        <f t="shared" si="16"/>
        <v>5930.8152887249989</v>
      </c>
      <c r="K25" s="71">
        <f t="shared" si="19"/>
        <v>2.9000000000000001E-2</v>
      </c>
      <c r="L25" s="15">
        <f t="shared" si="17"/>
        <v>227.89051586747613</v>
      </c>
      <c r="M25" s="43"/>
      <c r="N25" s="42">
        <f t="shared" ref="N25:N28" si="20">+N24</f>
        <v>12</v>
      </c>
      <c r="R25" s="4"/>
      <c r="S25" s="4"/>
    </row>
    <row r="26" spans="1:32">
      <c r="B26" s="46">
        <f t="shared" si="13"/>
        <v>2748.359621361762</v>
      </c>
      <c r="C26" s="70">
        <f t="shared" si="14"/>
        <v>26024844.720496893</v>
      </c>
      <c r="D26" s="35"/>
      <c r="E26" s="31">
        <v>2024</v>
      </c>
      <c r="F26" s="46">
        <f t="shared" si="18"/>
        <v>205533.42638512494</v>
      </c>
      <c r="G26" s="71">
        <f t="shared" si="19"/>
        <v>5.0000000000000001E-3</v>
      </c>
      <c r="H26" s="46">
        <f t="shared" si="15"/>
        <v>8015.8036290198725</v>
      </c>
      <c r="I26" s="71">
        <f t="shared" si="19"/>
        <v>3.9E-2</v>
      </c>
      <c r="J26" s="46">
        <f t="shared" si="16"/>
        <v>5960.4693651686239</v>
      </c>
      <c r="K26" s="71">
        <f t="shared" si="19"/>
        <v>2.9000000000000001E-2</v>
      </c>
      <c r="L26" s="15">
        <f t="shared" si="17"/>
        <v>229.02996844681348</v>
      </c>
      <c r="M26" s="43"/>
      <c r="N26" s="42">
        <f t="shared" si="20"/>
        <v>12</v>
      </c>
      <c r="R26" s="4"/>
      <c r="S26" s="4"/>
      <c r="AD26" s="45"/>
      <c r="AE26" s="45"/>
    </row>
    <row r="27" spans="1:32" s="45" customFormat="1">
      <c r="A27" s="1"/>
      <c r="B27" s="46">
        <f t="shared" ref="B27:B28" si="21">+L27*N27</f>
        <v>2762.1014194685704</v>
      </c>
      <c r="C27" s="70">
        <f t="shared" si="14"/>
        <v>26024844.720496893</v>
      </c>
      <c r="E27" s="31">
        <v>2025</v>
      </c>
      <c r="F27" s="46">
        <f t="shared" ref="F27:F28" si="22">+F26*(1+G27)</f>
        <v>206561.09351705055</v>
      </c>
      <c r="G27" s="71">
        <f t="shared" ref="G27" si="23">+G26</f>
        <v>5.0000000000000001E-3</v>
      </c>
      <c r="H27" s="46">
        <f t="shared" ref="H27:H28" si="24">+F27*I27</f>
        <v>8055.8826471649718</v>
      </c>
      <c r="I27" s="71">
        <f t="shared" ref="I27" si="25">+I26</f>
        <v>3.9E-2</v>
      </c>
      <c r="J27" s="46">
        <f t="shared" ref="J27:J28" si="26">+F27*K27</f>
        <v>5990.2717119944664</v>
      </c>
      <c r="K27" s="71">
        <f t="shared" ref="K27" si="27">+K26</f>
        <v>2.9000000000000001E-2</v>
      </c>
      <c r="L27" s="15">
        <f t="shared" ref="L27:L28" si="28">+J27/C27*1000000</f>
        <v>230.17511828904753</v>
      </c>
      <c r="N27" s="42">
        <f t="shared" si="20"/>
        <v>12</v>
      </c>
      <c r="R27" s="4"/>
      <c r="S27" s="4"/>
    </row>
    <row r="28" spans="1:32">
      <c r="B28" s="46">
        <f t="shared" si="21"/>
        <v>2775.9119265659128</v>
      </c>
      <c r="C28" s="70">
        <f t="shared" si="14"/>
        <v>26024844.720496893</v>
      </c>
      <c r="D28" s="60">
        <f>+(B28-B2)/B2</f>
        <v>0.49644847793310665</v>
      </c>
      <c r="E28" s="31">
        <v>2026</v>
      </c>
      <c r="F28" s="46">
        <f t="shared" si="22"/>
        <v>207593.89898463577</v>
      </c>
      <c r="G28" s="71">
        <f t="shared" ref="G28" si="29">+G27</f>
        <v>5.0000000000000001E-3</v>
      </c>
      <c r="H28" s="46">
        <f t="shared" si="24"/>
        <v>8096.1620604007949</v>
      </c>
      <c r="I28" s="71">
        <f t="shared" ref="I28" si="30">+I27</f>
        <v>3.9E-2</v>
      </c>
      <c r="J28" s="46">
        <f t="shared" si="26"/>
        <v>6020.223070554438</v>
      </c>
      <c r="K28" s="71">
        <f t="shared" ref="K28" si="31">+K27</f>
        <v>2.9000000000000001E-2</v>
      </c>
      <c r="L28" s="15">
        <f t="shared" si="28"/>
        <v>231.32599388049275</v>
      </c>
      <c r="M28" s="45"/>
      <c r="N28" s="42">
        <f t="shared" si="20"/>
        <v>12</v>
      </c>
      <c r="R28" s="4"/>
      <c r="S28" s="4"/>
      <c r="AD28" s="45"/>
      <c r="AE28" s="45"/>
    </row>
    <row r="29" spans="1:32">
      <c r="C29" s="47">
        <v>27080043</v>
      </c>
      <c r="D29" s="35"/>
      <c r="N29" s="35"/>
      <c r="AD29" s="45"/>
      <c r="AE29" s="45"/>
      <c r="AF29" s="59"/>
    </row>
    <row r="30" spans="1:32" ht="25.5">
      <c r="D30" s="35"/>
      <c r="F30" s="72" t="s">
        <v>68</v>
      </c>
      <c r="G30" s="72" t="s">
        <v>69</v>
      </c>
      <c r="H30" s="72" t="s">
        <v>70</v>
      </c>
      <c r="I30" s="72" t="s">
        <v>71</v>
      </c>
      <c r="J30" s="72" t="s">
        <v>72</v>
      </c>
      <c r="K30" s="72" t="s">
        <v>73</v>
      </c>
    </row>
    <row r="31" spans="1:32">
      <c r="D31" s="35"/>
      <c r="F31" s="73">
        <f>+F22</f>
        <v>202481</v>
      </c>
      <c r="G31" s="73">
        <f>+F21</f>
        <v>182962</v>
      </c>
      <c r="H31" s="76">
        <f>+F20</f>
        <v>170581</v>
      </c>
      <c r="I31" s="73">
        <f>+J22</f>
        <v>5447</v>
      </c>
      <c r="J31" s="73">
        <f>+J21</f>
        <v>4402</v>
      </c>
      <c r="K31" s="73">
        <f>+J20</f>
        <v>5895</v>
      </c>
      <c r="L31" s="43"/>
    </row>
    <row r="33" spans="3:16">
      <c r="C33" s="81">
        <f>+コピー!P2</f>
        <v>44050</v>
      </c>
      <c r="D33" s="16" t="str">
        <f>+コピー!R2</f>
        <v>1Q</v>
      </c>
      <c r="E33" s="36">
        <f>+コピー!Q2</f>
        <v>43983</v>
      </c>
      <c r="F33" s="32">
        <f>+コピー!S2</f>
        <v>43241</v>
      </c>
      <c r="G33" s="7" t="e">
        <f t="shared" ref="G33" si="32">+(F33-F32)/F32</f>
        <v>#DIV/0!</v>
      </c>
      <c r="H33" s="32">
        <f>+コピー!U2</f>
        <v>621</v>
      </c>
      <c r="I33" s="7">
        <f t="shared" ref="I33" si="33">+H33/F33</f>
        <v>1.4361369996068546E-2</v>
      </c>
      <c r="J33" s="32">
        <f>+コピー!Y2</f>
        <v>365</v>
      </c>
      <c r="K33" s="7">
        <f t="shared" ref="K33" si="34">+J33/F33</f>
        <v>8.441062880136907E-3</v>
      </c>
      <c r="L33" s="33">
        <f>VALUE(SUBSTITUTE(コピー!AA2,"円","　"))</f>
        <v>14</v>
      </c>
    </row>
    <row r="34" spans="3:16">
      <c r="C34" s="81">
        <f>+コピー!P3</f>
        <v>44141</v>
      </c>
      <c r="D34" s="45" t="str">
        <f>+コピー!R3</f>
        <v>2Q</v>
      </c>
      <c r="E34" s="36">
        <f>+コピー!Q3</f>
        <v>44075</v>
      </c>
      <c r="F34" s="32">
        <f>+コピー!S3</f>
        <v>49430</v>
      </c>
      <c r="G34" s="7">
        <f t="shared" ref="G34" si="35">+(F34-F33)/F33</f>
        <v>0.1431280497675817</v>
      </c>
      <c r="H34" s="32">
        <f>+コピー!U3</f>
        <v>2236</v>
      </c>
      <c r="I34" s="7">
        <f t="shared" ref="I34" si="36">+H34/F34</f>
        <v>4.5235686829860407E-2</v>
      </c>
      <c r="J34" s="32">
        <f>+コピー!Y3</f>
        <v>1621</v>
      </c>
      <c r="K34" s="7">
        <f t="shared" ref="K34" si="37">+J34/F34</f>
        <v>3.279384988873154E-2</v>
      </c>
      <c r="L34" s="33">
        <f>VALUE(SUBSTITUTE(コピー!AA3,"円","　"))</f>
        <v>62.3</v>
      </c>
    </row>
    <row r="35" spans="3:16">
      <c r="C35" s="81">
        <f>+コピー!P4</f>
        <v>44237</v>
      </c>
      <c r="D35" s="45" t="str">
        <f>+コピー!R4</f>
        <v>3Q</v>
      </c>
      <c r="E35" s="36">
        <f>+コピー!Q4</f>
        <v>44166</v>
      </c>
      <c r="F35" s="32">
        <f>+コピー!S4</f>
        <v>53873</v>
      </c>
      <c r="G35" s="7">
        <f t="shared" ref="G35" si="38">+(F35-F34)/F34</f>
        <v>8.9884685413716373E-2</v>
      </c>
      <c r="H35" s="32">
        <f>+コピー!U4</f>
        <v>3338</v>
      </c>
      <c r="I35" s="7">
        <f t="shared" ref="I35" si="39">+H35/F35</f>
        <v>6.1960536818072134E-2</v>
      </c>
      <c r="J35" s="32">
        <f>+コピー!Y4</f>
        <v>1785</v>
      </c>
      <c r="K35" s="7">
        <f t="shared" ref="K35" si="40">+J35/F35</f>
        <v>3.3133480593247083E-2</v>
      </c>
      <c r="L35" s="33">
        <f>VALUE(SUBSTITUTE(コピー!AA4,"円","　"))</f>
        <v>68.599999999999994</v>
      </c>
    </row>
    <row r="36" spans="3:16">
      <c r="H36" s="45"/>
      <c r="I36" s="45"/>
      <c r="J36" s="45"/>
      <c r="K36" s="45"/>
      <c r="L36" s="45"/>
      <c r="M36" s="45"/>
      <c r="N36" s="45"/>
      <c r="O36" s="45"/>
      <c r="P36" s="45"/>
    </row>
    <row r="37" spans="3:16">
      <c r="E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3:16">
      <c r="H38" s="45"/>
      <c r="I38" s="45"/>
      <c r="J38" s="45"/>
      <c r="K38" s="45"/>
      <c r="L38" s="45"/>
      <c r="M38" s="45"/>
      <c r="N38" s="45"/>
      <c r="O38" s="45"/>
      <c r="P38" s="45"/>
    </row>
    <row r="39" spans="3:16">
      <c r="H39" s="45"/>
      <c r="I39" s="45"/>
      <c r="J39" s="45"/>
      <c r="K39" s="45"/>
      <c r="L39" s="45"/>
      <c r="M39" s="45"/>
      <c r="N39" s="45"/>
      <c r="O39" s="45"/>
      <c r="P39" s="45"/>
    </row>
    <row r="40" spans="3:16">
      <c r="H40" s="45"/>
      <c r="I40" s="45"/>
      <c r="J40" s="45"/>
      <c r="K40" s="45"/>
      <c r="L40" s="45"/>
      <c r="M40" s="45"/>
      <c r="N40" s="45"/>
      <c r="O40" s="45"/>
      <c r="P40" s="45"/>
    </row>
    <row r="41" spans="3:16">
      <c r="H41" s="45"/>
      <c r="I41" s="45"/>
      <c r="J41" s="45"/>
      <c r="K41" s="45"/>
      <c r="L41" s="45"/>
      <c r="M41" s="45"/>
      <c r="N41" s="45"/>
      <c r="O41" s="45"/>
      <c r="P41" s="45"/>
    </row>
    <row r="42" spans="3:16">
      <c r="H42" s="45"/>
      <c r="I42" s="45"/>
      <c r="J42" s="45"/>
      <c r="K42" s="45"/>
      <c r="L42" s="45"/>
      <c r="M42" s="45"/>
      <c r="N42" s="45"/>
      <c r="O42" s="45"/>
      <c r="P42" s="45"/>
    </row>
    <row r="43" spans="3:16">
      <c r="H43" s="45"/>
      <c r="I43" s="45"/>
      <c r="J43" s="45"/>
      <c r="K43" s="45"/>
      <c r="L43" s="45"/>
      <c r="M43" s="45"/>
      <c r="N43" s="45"/>
      <c r="O43" s="45"/>
      <c r="P43" s="45"/>
    </row>
    <row r="44" spans="3:16">
      <c r="H44" s="45"/>
      <c r="I44" s="45"/>
      <c r="J44" s="45"/>
      <c r="K44" s="45"/>
      <c r="L44" s="45"/>
      <c r="M44" s="45"/>
      <c r="N44" s="45"/>
      <c r="O44" s="45"/>
      <c r="P44" s="45"/>
    </row>
    <row r="45" spans="3:16">
      <c r="H45" s="45"/>
      <c r="I45" s="45"/>
      <c r="J45" s="45"/>
      <c r="K45" s="45"/>
      <c r="L45" s="45"/>
      <c r="M45" s="45"/>
      <c r="N45" s="45"/>
      <c r="O45" s="45"/>
      <c r="P45" s="45"/>
    </row>
    <row r="46" spans="3:16">
      <c r="H46" s="45"/>
      <c r="I46" s="45"/>
      <c r="J46" s="45"/>
      <c r="K46" s="45"/>
      <c r="L46" s="45"/>
      <c r="M46" s="45"/>
      <c r="N46" s="45"/>
      <c r="O46" s="45"/>
      <c r="P46" s="45"/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6"/>
  <sheetViews>
    <sheetView workbookViewId="0">
      <selection activeCell="S16" sqref="S16"/>
    </sheetView>
  </sheetViews>
  <sheetFormatPr defaultRowHeight="18.75"/>
  <cols>
    <col min="1" max="1" width="2.5" customWidth="1"/>
    <col min="2" max="12" width="8" customWidth="1"/>
    <col min="13" max="13" width="1.5" customWidth="1"/>
    <col min="15" max="15" width="7.875" customWidth="1"/>
    <col min="17" max="17" width="7.625" customWidth="1"/>
    <col min="18" max="18" width="4.25" customWidth="1"/>
    <col min="19" max="27" width="7.6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168258</v>
      </c>
      <c r="D2" s="21">
        <v>1.2E-2</v>
      </c>
      <c r="E2" s="20">
        <v>5063</v>
      </c>
      <c r="F2" s="21">
        <v>0.152</v>
      </c>
      <c r="G2" s="20">
        <v>4771</v>
      </c>
      <c r="H2" s="22">
        <v>-2.7E-2</v>
      </c>
      <c r="I2" s="62">
        <v>-4338</v>
      </c>
      <c r="J2" s="22">
        <v>-2.8180000000000001</v>
      </c>
      <c r="K2" s="23" t="s">
        <v>34</v>
      </c>
      <c r="L2" s="29" t="s">
        <v>38</v>
      </c>
      <c r="N2" s="40"/>
      <c r="O2" s="40"/>
      <c r="P2" s="80">
        <v>44050</v>
      </c>
      <c r="Q2" s="24">
        <v>43983</v>
      </c>
      <c r="R2" s="79" t="s">
        <v>76</v>
      </c>
      <c r="S2" s="25">
        <v>43241</v>
      </c>
      <c r="T2" s="26">
        <v>-1.4E-2</v>
      </c>
      <c r="U2" s="63">
        <v>621</v>
      </c>
      <c r="V2" s="26">
        <v>-0.502</v>
      </c>
      <c r="W2" s="63">
        <v>857</v>
      </c>
      <c r="X2" s="26">
        <v>-0.47299999999999998</v>
      </c>
      <c r="Y2" s="63">
        <v>365</v>
      </c>
      <c r="Z2" s="26">
        <v>-0.63900000000000001</v>
      </c>
      <c r="AA2" s="30" t="s">
        <v>77</v>
      </c>
    </row>
    <row r="3" spans="2:27" ht="19.5" thickBot="1">
      <c r="B3" s="24">
        <v>39508</v>
      </c>
      <c r="C3" s="25">
        <v>166588</v>
      </c>
      <c r="D3" s="26">
        <v>-0.01</v>
      </c>
      <c r="E3" s="25">
        <v>2896</v>
      </c>
      <c r="F3" s="26">
        <v>-0.42799999999999999</v>
      </c>
      <c r="G3" s="25">
        <v>2613</v>
      </c>
      <c r="H3" s="26">
        <v>-0.45200000000000001</v>
      </c>
      <c r="I3" s="63">
        <v>791</v>
      </c>
      <c r="J3" s="27">
        <v>1.1819999999999999</v>
      </c>
      <c r="K3" s="28" t="s">
        <v>39</v>
      </c>
      <c r="L3" s="30" t="s">
        <v>40</v>
      </c>
      <c r="N3" s="40"/>
      <c r="O3" s="40"/>
      <c r="P3" s="80">
        <v>44141</v>
      </c>
      <c r="Q3" s="24">
        <v>44075</v>
      </c>
      <c r="R3" s="79" t="s">
        <v>78</v>
      </c>
      <c r="S3" s="25">
        <v>49430</v>
      </c>
      <c r="T3" s="26">
        <v>-0.08</v>
      </c>
      <c r="U3" s="25">
        <v>2236</v>
      </c>
      <c r="V3" s="26">
        <v>-0.121</v>
      </c>
      <c r="W3" s="25">
        <v>2514</v>
      </c>
      <c r="X3" s="26">
        <v>-2.1999999999999999E-2</v>
      </c>
      <c r="Y3" s="25">
        <v>1621</v>
      </c>
      <c r="Z3" s="27">
        <v>0.50800000000000001</v>
      </c>
      <c r="AA3" s="30" t="s">
        <v>79</v>
      </c>
    </row>
    <row r="4" spans="2:27" ht="19.5" thickBot="1">
      <c r="B4" s="19">
        <v>39873</v>
      </c>
      <c r="C4" s="20">
        <v>150325</v>
      </c>
      <c r="D4" s="22">
        <v>-9.8000000000000004E-2</v>
      </c>
      <c r="E4" s="20">
        <v>1830</v>
      </c>
      <c r="F4" s="22">
        <v>-0.36799999999999999</v>
      </c>
      <c r="G4" s="20">
        <v>1331</v>
      </c>
      <c r="H4" s="22">
        <v>-0.49099999999999999</v>
      </c>
      <c r="I4" s="64">
        <v>598</v>
      </c>
      <c r="J4" s="22">
        <v>-0.24399999999999999</v>
      </c>
      <c r="K4" s="23" t="s">
        <v>41</v>
      </c>
      <c r="L4" s="29" t="s">
        <v>42</v>
      </c>
      <c r="N4" s="40"/>
      <c r="O4" s="40"/>
      <c r="P4" s="80">
        <v>44237</v>
      </c>
      <c r="Q4" s="24">
        <v>44166</v>
      </c>
      <c r="R4" s="79" t="s">
        <v>81</v>
      </c>
      <c r="S4" s="25">
        <v>53873</v>
      </c>
      <c r="T4" s="27">
        <v>2.9000000000000001E-2</v>
      </c>
      <c r="U4" s="25">
        <v>3338</v>
      </c>
      <c r="V4" s="27">
        <v>0.22600000000000001</v>
      </c>
      <c r="W4" s="25">
        <v>3601</v>
      </c>
      <c r="X4" s="27">
        <v>0.25900000000000001</v>
      </c>
      <c r="Y4" s="25">
        <v>1785</v>
      </c>
      <c r="Z4" s="26">
        <v>-4.5999999999999999E-2</v>
      </c>
      <c r="AA4" s="30" t="s">
        <v>82</v>
      </c>
    </row>
    <row r="5" spans="2:27" ht="19.5" thickBot="1">
      <c r="B5" s="24">
        <v>40238</v>
      </c>
      <c r="C5" s="25">
        <v>140936</v>
      </c>
      <c r="D5" s="26">
        <v>-6.2E-2</v>
      </c>
      <c r="E5" s="25">
        <v>3010</v>
      </c>
      <c r="F5" s="27">
        <v>0.64500000000000002</v>
      </c>
      <c r="G5" s="25">
        <v>2819</v>
      </c>
      <c r="H5" s="27">
        <v>1.1180000000000001</v>
      </c>
      <c r="I5" s="63">
        <v>511</v>
      </c>
      <c r="J5" s="26">
        <v>-0.14499999999999999</v>
      </c>
      <c r="K5" s="28" t="s">
        <v>43</v>
      </c>
      <c r="L5" s="30" t="s">
        <v>44</v>
      </c>
      <c r="N5" s="40"/>
      <c r="O5" s="40"/>
    </row>
    <row r="6" spans="2:27" ht="19.5" thickBot="1">
      <c r="B6" s="19">
        <v>40603</v>
      </c>
      <c r="C6" s="20">
        <v>141506</v>
      </c>
      <c r="D6" s="21">
        <v>4.0000000000000001E-3</v>
      </c>
      <c r="E6" s="20">
        <v>4349</v>
      </c>
      <c r="F6" s="21">
        <v>0.44500000000000001</v>
      </c>
      <c r="G6" s="20">
        <v>4373</v>
      </c>
      <c r="H6" s="21">
        <v>0.55100000000000005</v>
      </c>
      <c r="I6" s="20">
        <v>1375</v>
      </c>
      <c r="J6" s="21">
        <v>1.6910000000000001</v>
      </c>
      <c r="K6" s="23" t="s">
        <v>45</v>
      </c>
      <c r="L6" s="29" t="s">
        <v>46</v>
      </c>
      <c r="N6" s="40"/>
      <c r="O6" s="40"/>
    </row>
    <row r="7" spans="2:27" ht="19.5" thickBot="1">
      <c r="B7" s="24">
        <v>40969</v>
      </c>
      <c r="C7" s="25">
        <v>151209</v>
      </c>
      <c r="D7" s="27">
        <v>6.9000000000000006E-2</v>
      </c>
      <c r="E7" s="25">
        <v>4542</v>
      </c>
      <c r="F7" s="27">
        <v>4.3999999999999997E-2</v>
      </c>
      <c r="G7" s="25">
        <v>4600</v>
      </c>
      <c r="H7" s="27">
        <v>5.1999999999999998E-2</v>
      </c>
      <c r="I7" s="63">
        <v>874</v>
      </c>
      <c r="J7" s="26">
        <v>-0.36399999999999999</v>
      </c>
      <c r="K7" s="28" t="s">
        <v>47</v>
      </c>
      <c r="L7" s="30" t="s">
        <v>48</v>
      </c>
      <c r="N7" s="40"/>
      <c r="O7" s="40"/>
    </row>
    <row r="8" spans="2:27" ht="19.5" thickBot="1">
      <c r="B8" s="19">
        <v>41334</v>
      </c>
      <c r="C8" s="20">
        <v>158153</v>
      </c>
      <c r="D8" s="21">
        <v>4.5999999999999999E-2</v>
      </c>
      <c r="E8" s="20">
        <v>4703</v>
      </c>
      <c r="F8" s="21">
        <v>3.5000000000000003E-2</v>
      </c>
      <c r="G8" s="20">
        <v>5669</v>
      </c>
      <c r="H8" s="21">
        <v>0.23200000000000001</v>
      </c>
      <c r="I8" s="20">
        <v>1318</v>
      </c>
      <c r="J8" s="21">
        <v>0.50800000000000001</v>
      </c>
      <c r="K8" s="23" t="s">
        <v>49</v>
      </c>
      <c r="L8" s="29" t="s">
        <v>50</v>
      </c>
      <c r="N8" s="39">
        <v>41334</v>
      </c>
      <c r="O8" s="40" t="s">
        <v>65</v>
      </c>
    </row>
    <row r="9" spans="2:27" ht="19.5" thickBot="1">
      <c r="B9" s="24">
        <v>41699</v>
      </c>
      <c r="C9" s="25">
        <v>180392</v>
      </c>
      <c r="D9" s="27">
        <v>0.14099999999999999</v>
      </c>
      <c r="E9" s="25">
        <v>3577</v>
      </c>
      <c r="F9" s="26">
        <v>-0.23899999999999999</v>
      </c>
      <c r="G9" s="25">
        <v>5025</v>
      </c>
      <c r="H9" s="26">
        <v>-0.114</v>
      </c>
      <c r="I9" s="25">
        <v>2546</v>
      </c>
      <c r="J9" s="27">
        <v>0.93200000000000005</v>
      </c>
      <c r="K9" s="28" t="s">
        <v>51</v>
      </c>
      <c r="L9" s="30" t="s">
        <v>52</v>
      </c>
      <c r="N9" s="39">
        <v>41699</v>
      </c>
      <c r="O9" s="40" t="s">
        <v>65</v>
      </c>
    </row>
    <row r="10" spans="2:27" ht="19.5" thickBot="1">
      <c r="B10" s="19">
        <v>42064</v>
      </c>
      <c r="C10" s="20">
        <v>168833</v>
      </c>
      <c r="D10" s="22">
        <v>-6.4000000000000001E-2</v>
      </c>
      <c r="E10" s="20">
        <v>3452</v>
      </c>
      <c r="F10" s="22">
        <v>-3.5000000000000003E-2</v>
      </c>
      <c r="G10" s="20">
        <v>4648</v>
      </c>
      <c r="H10" s="22">
        <v>-7.4999999999999997E-2</v>
      </c>
      <c r="I10" s="20">
        <v>2736</v>
      </c>
      <c r="J10" s="21">
        <v>7.4999999999999997E-2</v>
      </c>
      <c r="K10" s="23" t="s">
        <v>53</v>
      </c>
      <c r="L10" s="29" t="s">
        <v>54</v>
      </c>
      <c r="N10" s="39">
        <v>42064</v>
      </c>
      <c r="O10" s="40" t="s">
        <v>65</v>
      </c>
    </row>
    <row r="11" spans="2:27" ht="19.5" thickBot="1">
      <c r="B11" s="24">
        <v>42430</v>
      </c>
      <c r="C11" s="25">
        <v>168141</v>
      </c>
      <c r="D11" s="26">
        <v>-4.0000000000000001E-3</v>
      </c>
      <c r="E11" s="25">
        <v>5586</v>
      </c>
      <c r="F11" s="27">
        <v>0.61799999999999999</v>
      </c>
      <c r="G11" s="25">
        <v>5281</v>
      </c>
      <c r="H11" s="27">
        <v>0.13600000000000001</v>
      </c>
      <c r="I11" s="25">
        <v>3988</v>
      </c>
      <c r="J11" s="27">
        <v>0.45800000000000002</v>
      </c>
      <c r="K11" s="28" t="s">
        <v>55</v>
      </c>
      <c r="L11" s="30" t="s">
        <v>56</v>
      </c>
      <c r="N11" s="39">
        <v>42430</v>
      </c>
      <c r="O11" s="40" t="s">
        <v>66</v>
      </c>
    </row>
    <row r="12" spans="2:27" ht="19.5" thickBot="1">
      <c r="B12" s="19">
        <v>42795</v>
      </c>
      <c r="C12" s="20">
        <v>168848</v>
      </c>
      <c r="D12" s="21">
        <v>4.0000000000000001E-3</v>
      </c>
      <c r="E12" s="20">
        <v>8515</v>
      </c>
      <c r="F12" s="21">
        <v>0.52400000000000002</v>
      </c>
      <c r="G12" s="20">
        <v>9021</v>
      </c>
      <c r="H12" s="21">
        <v>0.70799999999999996</v>
      </c>
      <c r="I12" s="20">
        <v>5116</v>
      </c>
      <c r="J12" s="21">
        <v>0.28299999999999997</v>
      </c>
      <c r="K12" s="23" t="s">
        <v>57</v>
      </c>
      <c r="L12" s="29" t="s">
        <v>58</v>
      </c>
      <c r="N12" s="39">
        <v>42795</v>
      </c>
      <c r="O12" s="40" t="s">
        <v>67</v>
      </c>
    </row>
    <row r="13" spans="2:27" ht="19.5" thickBot="1">
      <c r="B13" s="24">
        <v>43160</v>
      </c>
      <c r="C13" s="25">
        <v>170581</v>
      </c>
      <c r="D13" s="27">
        <v>0.01</v>
      </c>
      <c r="E13" s="25">
        <v>7519</v>
      </c>
      <c r="F13" s="26">
        <v>-0.11700000000000001</v>
      </c>
      <c r="G13" s="25">
        <v>8760</v>
      </c>
      <c r="H13" s="26">
        <v>-2.9000000000000001E-2</v>
      </c>
      <c r="I13" s="25">
        <v>5895</v>
      </c>
      <c r="J13" s="27">
        <v>0.152</v>
      </c>
      <c r="K13" s="28" t="s">
        <v>59</v>
      </c>
      <c r="L13" s="30" t="s">
        <v>60</v>
      </c>
      <c r="N13" s="39">
        <v>43160</v>
      </c>
      <c r="O13" s="40" t="s">
        <v>36</v>
      </c>
    </row>
    <row r="14" spans="2:27" ht="19.5" thickBot="1">
      <c r="B14" s="19">
        <v>43525</v>
      </c>
      <c r="C14" s="20">
        <v>182962</v>
      </c>
      <c r="D14" s="21">
        <v>7.2999999999999995E-2</v>
      </c>
      <c r="E14" s="20">
        <v>5733</v>
      </c>
      <c r="F14" s="22">
        <v>-0.23799999999999999</v>
      </c>
      <c r="G14" s="20">
        <v>6838</v>
      </c>
      <c r="H14" s="22">
        <v>-0.219</v>
      </c>
      <c r="I14" s="20">
        <v>4402</v>
      </c>
      <c r="J14" s="22">
        <v>-0.253</v>
      </c>
      <c r="K14" s="23" t="s">
        <v>61</v>
      </c>
      <c r="L14" s="29" t="s">
        <v>62</v>
      </c>
      <c r="N14" s="39">
        <v>43525</v>
      </c>
      <c r="O14" s="40" t="s">
        <v>36</v>
      </c>
    </row>
    <row r="15" spans="2:27" ht="19.5" thickBot="1">
      <c r="B15" s="24">
        <v>43891</v>
      </c>
      <c r="C15" s="25">
        <v>202481</v>
      </c>
      <c r="D15" s="27">
        <v>0.107</v>
      </c>
      <c r="E15" s="25">
        <v>8384</v>
      </c>
      <c r="F15" s="27">
        <v>0.46200000000000002</v>
      </c>
      <c r="G15" s="25">
        <v>9108</v>
      </c>
      <c r="H15" s="27">
        <v>0.33200000000000002</v>
      </c>
      <c r="I15" s="25">
        <v>5447</v>
      </c>
      <c r="J15" s="27">
        <v>0.23699999999999999</v>
      </c>
      <c r="K15" s="28" t="s">
        <v>63</v>
      </c>
      <c r="L15" s="30" t="s">
        <v>64</v>
      </c>
      <c r="N15" s="39">
        <v>43891</v>
      </c>
      <c r="O15" s="40" t="s">
        <v>35</v>
      </c>
    </row>
    <row r="16" spans="2:27" ht="19.5" thickBot="1">
      <c r="B16" s="83" t="s">
        <v>80</v>
      </c>
      <c r="C16" s="20">
        <v>197000</v>
      </c>
      <c r="D16" s="22">
        <v>-2.7E-2</v>
      </c>
      <c r="E16" s="20">
        <v>8600</v>
      </c>
      <c r="F16" s="21">
        <v>2.5999999999999999E-2</v>
      </c>
      <c r="G16" s="20">
        <v>9500</v>
      </c>
      <c r="H16" s="21">
        <v>4.2999999999999997E-2</v>
      </c>
      <c r="I16" s="20">
        <v>5500</v>
      </c>
      <c r="J16" s="21">
        <v>0.01</v>
      </c>
      <c r="K16" s="23" t="s">
        <v>83</v>
      </c>
      <c r="L16" s="29" t="s">
        <v>34</v>
      </c>
      <c r="N16" s="41" t="s">
        <v>33</v>
      </c>
      <c r="O16" s="40" t="s">
        <v>35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13C5-5F92-4B31-BE9F-F2E30343E176}">
  <dimension ref="A1:AF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8.875" style="45" customWidth="1"/>
    <col min="6" max="7" width="6.375" style="45" customWidth="1"/>
    <col min="8" max="8" width="5.375" style="45" customWidth="1"/>
    <col min="9" max="9" width="6.625" style="45" customWidth="1"/>
    <col min="10" max="10" width="5.125" style="45" customWidth="1"/>
    <col min="11" max="12" width="6" style="45" customWidth="1"/>
    <col min="13" max="13" width="6.125" style="45" customWidth="1"/>
    <col min="14" max="14" width="4.5" style="45" customWidth="1"/>
    <col min="15" max="15" width="4.375" style="45" customWidth="1"/>
    <col min="16" max="16" width="3.625" style="45" customWidth="1"/>
    <col min="17" max="17" width="5.5" style="45" customWidth="1"/>
    <col min="18" max="18" width="6.625" style="45" customWidth="1"/>
    <col min="19" max="19" width="5.5" style="45" customWidth="1"/>
    <col min="20" max="20" width="3.5" style="45" customWidth="1"/>
    <col min="21" max="28" width="9" style="45"/>
    <col min="29" max="29" width="5.125" style="45" customWidth="1"/>
    <col min="30" max="30" width="10.125" style="45" bestFit="1" customWidth="1"/>
    <col min="31" max="32" width="4.125" style="45" bestFit="1" customWidth="1"/>
    <col min="33" max="16384" width="9" style="45"/>
  </cols>
  <sheetData>
    <row r="1" spans="1:3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7" t="s">
        <v>25</v>
      </c>
      <c r="H1" s="3" t="s">
        <v>3</v>
      </c>
      <c r="I1" s="6" t="s">
        <v>5</v>
      </c>
      <c r="J1" s="3" t="s">
        <v>4</v>
      </c>
      <c r="K1" s="78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4" t="s">
        <v>74</v>
      </c>
      <c r="S1" s="74" t="s">
        <v>75</v>
      </c>
    </row>
    <row r="2" spans="1:30" ht="41.25" customHeight="1" thickBot="1">
      <c r="A2" s="61" t="s">
        <v>37</v>
      </c>
      <c r="B2" s="42">
        <v>1855</v>
      </c>
      <c r="C2" s="9"/>
      <c r="D2" s="9"/>
      <c r="E2" s="36">
        <f>+E22</f>
        <v>43891</v>
      </c>
      <c r="F2" s="49">
        <f>+F22</f>
        <v>202481</v>
      </c>
      <c r="G2" s="50"/>
      <c r="H2" s="9">
        <f>+H22</f>
        <v>8384</v>
      </c>
      <c r="I2" s="51">
        <f>+H2/F2</f>
        <v>4.1406354176441243E-2</v>
      </c>
      <c r="J2" s="49">
        <f>+J22</f>
        <v>5447</v>
      </c>
      <c r="K2" s="51">
        <f>+J2/F2</f>
        <v>2.6901289503706519E-2</v>
      </c>
      <c r="L2" s="9">
        <f>+L22</f>
        <v>209.3</v>
      </c>
      <c r="M2" s="9">
        <f>+M22</f>
        <v>2143</v>
      </c>
      <c r="N2" s="84">
        <f t="shared" ref="N2" si="0">+B2/L2</f>
        <v>8.8628762541806019</v>
      </c>
      <c r="O2" s="18">
        <f>+B2/M2</f>
        <v>0.86560895940270643</v>
      </c>
      <c r="P2" s="52">
        <f>+P22</f>
        <v>70</v>
      </c>
      <c r="Q2" s="53">
        <f t="shared" ref="Q2" si="1">+P2/B2</f>
        <v>3.7735849056603772E-2</v>
      </c>
      <c r="R2" s="9">
        <f>+R22</f>
        <v>170638</v>
      </c>
      <c r="S2" s="9">
        <f>+S22</f>
        <v>55778</v>
      </c>
    </row>
    <row r="3" spans="1:30" ht="15.75" customHeight="1">
      <c r="A3" s="68">
        <v>44237</v>
      </c>
      <c r="B3" s="86" t="s">
        <v>28</v>
      </c>
      <c r="C3" s="87"/>
      <c r="D3" s="87"/>
      <c r="E3" s="54">
        <f>+G28</f>
        <v>5.0000000000000001E-3</v>
      </c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5"/>
      <c r="S3" s="85"/>
    </row>
    <row r="4" spans="1:30" ht="15.75" customHeight="1">
      <c r="B4" s="90" t="s">
        <v>29</v>
      </c>
      <c r="C4" s="91"/>
      <c r="D4" s="91"/>
      <c r="E4" s="55">
        <f>+K28</f>
        <v>2.9000000000000001E-2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5"/>
      <c r="S4" s="85"/>
    </row>
    <row r="5" spans="1:30" ht="15.75" customHeight="1">
      <c r="B5" s="90" t="s">
        <v>11</v>
      </c>
      <c r="C5" s="91"/>
      <c r="D5" s="91"/>
      <c r="E5" s="56">
        <f>+N28</f>
        <v>12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5"/>
      <c r="S5" s="85"/>
    </row>
    <row r="6" spans="1:30" ht="15.75" customHeight="1">
      <c r="A6" s="69"/>
      <c r="B6" s="90" t="s">
        <v>31</v>
      </c>
      <c r="C6" s="91"/>
      <c r="D6" s="91"/>
      <c r="E6" s="56">
        <f>+B28</f>
        <v>2775.9119265659128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5"/>
      <c r="S6" s="85"/>
    </row>
    <row r="7" spans="1:30" ht="15.75" customHeight="1" thickBot="1">
      <c r="B7" s="92" t="s">
        <v>32</v>
      </c>
      <c r="C7" s="93"/>
      <c r="D7" s="93"/>
      <c r="E7" s="57">
        <f>+D28</f>
        <v>0.49644847793310665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5"/>
      <c r="S7" s="85"/>
    </row>
    <row r="8" spans="1:30">
      <c r="A8" s="34" t="s">
        <v>15</v>
      </c>
      <c r="C8" s="1" t="s">
        <v>27</v>
      </c>
      <c r="G8" s="14">
        <f>AVERAGE(G9:G21)</f>
        <v>9.0017309457124748E-3</v>
      </c>
      <c r="I8" s="14">
        <f>AVERAGE(I9:I21)</f>
        <v>2.8527295806110149E-2</v>
      </c>
      <c r="K8" s="14">
        <f>AVERAGE(K9:K21)</f>
        <v>1.1796584639376868E-2</v>
      </c>
      <c r="N8" s="13">
        <f>AVERAGE(N9:N21)</f>
        <v>23.589086466822469</v>
      </c>
      <c r="O8" s="13">
        <f>AVERAGE(O9:O21)</f>
        <v>0.96785901711745725</v>
      </c>
    </row>
    <row r="9" spans="1:30">
      <c r="A9" s="1">
        <v>7905</v>
      </c>
      <c r="B9" s="42">
        <v>1950</v>
      </c>
      <c r="C9" s="47" t="e">
        <f t="shared" ref="C9:C20" si="2">+J9/L9*1000000</f>
        <v>#DIV/0!</v>
      </c>
      <c r="E9" s="36">
        <f>+コピー!B2</f>
        <v>39142</v>
      </c>
      <c r="F9" s="32">
        <f>+コピー!C2</f>
        <v>168258</v>
      </c>
      <c r="H9" s="32">
        <f>+コピー!E2</f>
        <v>5063</v>
      </c>
      <c r="I9" s="7">
        <f>+H9/F9</f>
        <v>3.0090694053180236E-2</v>
      </c>
      <c r="J9" s="32">
        <f>+コピー!I2</f>
        <v>-4338</v>
      </c>
      <c r="K9" s="7">
        <f>+J9/F9</f>
        <v>-2.5781835039047178E-2</v>
      </c>
      <c r="L9" s="33"/>
      <c r="M9" s="33">
        <f>VALUE(SUBSTITUTE(コピー!L2,"円","　"))</f>
        <v>1594</v>
      </c>
      <c r="N9" s="10"/>
      <c r="O9" s="10">
        <f>+B9/M9</f>
        <v>1.2233375156838142</v>
      </c>
      <c r="AD9" s="4"/>
    </row>
    <row r="10" spans="1:30">
      <c r="B10" s="42">
        <v>980</v>
      </c>
      <c r="C10" s="47">
        <f t="shared" si="2"/>
        <v>26019736.842105262</v>
      </c>
      <c r="E10" s="36">
        <f>+コピー!B3</f>
        <v>39508</v>
      </c>
      <c r="F10" s="32">
        <f>+コピー!C3</f>
        <v>166588</v>
      </c>
      <c r="G10" s="7">
        <f>+(F10-F9)/F9</f>
        <v>-9.9252338670375254E-3</v>
      </c>
      <c r="H10" s="32">
        <f>+コピー!E3</f>
        <v>2896</v>
      </c>
      <c r="I10" s="7">
        <f t="shared" ref="I10:I23" si="3">+H10/F10</f>
        <v>1.7384205344922802E-2</v>
      </c>
      <c r="J10" s="32">
        <f>+コピー!I3</f>
        <v>791</v>
      </c>
      <c r="K10" s="7">
        <f t="shared" ref="K10:K23" si="4">+J10/F10</f>
        <v>4.7482411698321608E-3</v>
      </c>
      <c r="L10" s="33">
        <f>VALUE(SUBSTITUTE(コピー!K3,"円","　"))</f>
        <v>30.4</v>
      </c>
      <c r="M10" s="33">
        <f>VALUE(SUBSTITUTE(コピー!L3,"円","　"))</f>
        <v>1424.3</v>
      </c>
      <c r="N10" s="10">
        <f t="shared" ref="N10:N23" si="5">+B10/L10</f>
        <v>32.236842105263158</v>
      </c>
      <c r="O10" s="10">
        <f t="shared" ref="O10:O22" si="6">+B10/M10</f>
        <v>0.68805729130099003</v>
      </c>
      <c r="AD10" s="4"/>
    </row>
    <row r="11" spans="1:30">
      <c r="B11" s="42">
        <v>800</v>
      </c>
      <c r="C11" s="47">
        <f t="shared" si="2"/>
        <v>26000000</v>
      </c>
      <c r="E11" s="36">
        <f>+コピー!B4</f>
        <v>39873</v>
      </c>
      <c r="F11" s="32">
        <f>+コピー!C4</f>
        <v>150325</v>
      </c>
      <c r="G11" s="7">
        <f t="shared" ref="G11:G23" si="7">+(F11-F10)/F10</f>
        <v>-9.762407856508272E-2</v>
      </c>
      <c r="H11" s="32">
        <f>+コピー!E4</f>
        <v>1830</v>
      </c>
      <c r="I11" s="7">
        <f t="shared" si="3"/>
        <v>1.2173623815067354E-2</v>
      </c>
      <c r="J11" s="32">
        <f>+コピー!I4</f>
        <v>598</v>
      </c>
      <c r="K11" s="7">
        <f t="shared" si="4"/>
        <v>3.9780475636121736E-3</v>
      </c>
      <c r="L11" s="33">
        <f>VALUE(SUBSTITUTE(コピー!K4,"円","　"))</f>
        <v>23</v>
      </c>
      <c r="M11" s="33">
        <f>VALUE(SUBSTITUTE(コピー!L4,"円","　"))</f>
        <v>1211</v>
      </c>
      <c r="N11" s="10">
        <f t="shared" si="5"/>
        <v>34.782608695652172</v>
      </c>
      <c r="O11" s="10">
        <f t="shared" si="6"/>
        <v>0.66061106523534274</v>
      </c>
      <c r="AD11" s="4"/>
    </row>
    <row r="12" spans="1:30">
      <c r="B12" s="42">
        <v>1100</v>
      </c>
      <c r="C12" s="47">
        <f t="shared" si="2"/>
        <v>26071428.571428571</v>
      </c>
      <c r="E12" s="36">
        <f>+コピー!B5</f>
        <v>40238</v>
      </c>
      <c r="F12" s="32">
        <f>+コピー!C5</f>
        <v>140936</v>
      </c>
      <c r="G12" s="7">
        <f t="shared" si="7"/>
        <v>-6.245800765009147E-2</v>
      </c>
      <c r="H12" s="32">
        <f>+コピー!E5</f>
        <v>3010</v>
      </c>
      <c r="I12" s="7">
        <f t="shared" si="3"/>
        <v>2.1357211784072204E-2</v>
      </c>
      <c r="J12" s="32">
        <f>+コピー!I5</f>
        <v>511</v>
      </c>
      <c r="K12" s="7">
        <f t="shared" si="4"/>
        <v>3.6257592098541181E-3</v>
      </c>
      <c r="L12" s="33">
        <f>VALUE(SUBSTITUTE(コピー!K5,"円","　"))</f>
        <v>19.600000000000001</v>
      </c>
      <c r="M12" s="33">
        <f>VALUE(SUBSTITUTE(コピー!L5,"円","　"))</f>
        <v>1275.4000000000001</v>
      </c>
      <c r="N12" s="10">
        <f t="shared" si="5"/>
        <v>56.12244897959183</v>
      </c>
      <c r="O12" s="10">
        <f t="shared" si="6"/>
        <v>0.86247451779833773</v>
      </c>
      <c r="AD12" s="4"/>
    </row>
    <row r="13" spans="1:30">
      <c r="B13" s="42">
        <v>1400</v>
      </c>
      <c r="C13" s="47">
        <f t="shared" si="2"/>
        <v>26041666.666666668</v>
      </c>
      <c r="E13" s="36">
        <f>+コピー!B6</f>
        <v>40603</v>
      </c>
      <c r="F13" s="32">
        <f>+コピー!C6</f>
        <v>141506</v>
      </c>
      <c r="G13" s="7">
        <f t="shared" si="7"/>
        <v>4.0443889424987226E-3</v>
      </c>
      <c r="H13" s="32">
        <f>+コピー!E6</f>
        <v>4349</v>
      </c>
      <c r="I13" s="7">
        <f t="shared" si="3"/>
        <v>3.0733679137280399E-2</v>
      </c>
      <c r="J13" s="32">
        <f>+コピー!I6</f>
        <v>1375</v>
      </c>
      <c r="K13" s="7">
        <f t="shared" si="4"/>
        <v>9.7169024634997814E-3</v>
      </c>
      <c r="L13" s="33">
        <f>VALUE(SUBSTITUTE(コピー!K6,"円","　"))</f>
        <v>52.8</v>
      </c>
      <c r="M13" s="33">
        <f>VALUE(SUBSTITUTE(コピー!L6,"円","　"))</f>
        <v>1278.7</v>
      </c>
      <c r="N13" s="10">
        <f t="shared" si="5"/>
        <v>26.515151515151516</v>
      </c>
      <c r="O13" s="10">
        <f t="shared" si="6"/>
        <v>1.0948619691874559</v>
      </c>
      <c r="R13" s="4">
        <v>115969</v>
      </c>
      <c r="S13" s="4">
        <v>33306</v>
      </c>
      <c r="T13" s="59">
        <f>+S13/R13</f>
        <v>0.28719744069535824</v>
      </c>
      <c r="AD13" s="4"/>
    </row>
    <row r="14" spans="1:30">
      <c r="B14" s="42">
        <v>1200</v>
      </c>
      <c r="C14" s="47">
        <f t="shared" si="2"/>
        <v>26011904.761904757</v>
      </c>
      <c r="E14" s="36">
        <f>+コピー!B7</f>
        <v>40969</v>
      </c>
      <c r="F14" s="32">
        <f>+コピー!C7</f>
        <v>151209</v>
      </c>
      <c r="G14" s="7">
        <f t="shared" si="7"/>
        <v>6.856953062060972E-2</v>
      </c>
      <c r="H14" s="32">
        <f>+コピー!E7</f>
        <v>4542</v>
      </c>
      <c r="I14" s="7">
        <f t="shared" si="3"/>
        <v>3.0037894569767673E-2</v>
      </c>
      <c r="J14" s="32">
        <f>+コピー!I7</f>
        <v>874</v>
      </c>
      <c r="K14" s="7">
        <f t="shared" si="4"/>
        <v>5.7800792280882753E-3</v>
      </c>
      <c r="L14" s="33">
        <f>VALUE(SUBSTITUTE(コピー!K7,"円","　"))</f>
        <v>33.6</v>
      </c>
      <c r="M14" s="33">
        <f>VALUE(SUBSTITUTE(コピー!L7,"円","　"))</f>
        <v>1291.9000000000001</v>
      </c>
      <c r="N14" s="10">
        <f t="shared" si="5"/>
        <v>35.714285714285715</v>
      </c>
      <c r="O14" s="10">
        <f t="shared" si="6"/>
        <v>0.9288644631937456</v>
      </c>
      <c r="R14" s="4">
        <v>125469</v>
      </c>
      <c r="S14" s="4">
        <v>33569</v>
      </c>
      <c r="T14" s="59">
        <f t="shared" ref="T14:T22" si="8">+S14/R14</f>
        <v>0.26754815930628284</v>
      </c>
      <c r="AD14" s="4"/>
    </row>
    <row r="15" spans="1:30">
      <c r="B15" s="42">
        <v>1300</v>
      </c>
      <c r="C15" s="47">
        <f t="shared" si="2"/>
        <v>26047430.830039524</v>
      </c>
      <c r="E15" s="36">
        <f>+コピー!B8</f>
        <v>41334</v>
      </c>
      <c r="F15" s="32">
        <f>+コピー!C8</f>
        <v>158153</v>
      </c>
      <c r="G15" s="7">
        <f t="shared" si="7"/>
        <v>4.5923192402568633E-2</v>
      </c>
      <c r="H15" s="32">
        <f>+コピー!E8</f>
        <v>4703</v>
      </c>
      <c r="I15" s="7">
        <f t="shared" si="3"/>
        <v>2.9737026803158966E-2</v>
      </c>
      <c r="J15" s="32">
        <f>+コピー!I8</f>
        <v>1318</v>
      </c>
      <c r="K15" s="7">
        <f t="shared" si="4"/>
        <v>8.3337021744766138E-3</v>
      </c>
      <c r="L15" s="33">
        <f>VALUE(SUBSTITUTE(コピー!K8,"円","　"))</f>
        <v>50.6</v>
      </c>
      <c r="M15" s="33">
        <f>VALUE(SUBSTITUTE(コピー!L8,"円","　"))</f>
        <v>1383.2</v>
      </c>
      <c r="N15" s="10">
        <f t="shared" si="5"/>
        <v>25.691699604743082</v>
      </c>
      <c r="O15" s="10">
        <f t="shared" si="6"/>
        <v>0.93984962406015038</v>
      </c>
      <c r="P15" s="32">
        <f>VALUE(SUBSTITUTE(コピー!O8,"円","　"))</f>
        <v>37.5</v>
      </c>
      <c r="Q15" s="7">
        <f t="shared" ref="Q15:Q23" si="9">+P15/B15</f>
        <v>2.8846153846153848E-2</v>
      </c>
      <c r="R15" s="4">
        <v>131618</v>
      </c>
      <c r="S15" s="4">
        <v>36002</v>
      </c>
      <c r="T15" s="59">
        <f t="shared" si="8"/>
        <v>0.27353401510431702</v>
      </c>
      <c r="AD15" s="4"/>
    </row>
    <row r="16" spans="1:30">
      <c r="B16" s="42">
        <v>1400</v>
      </c>
      <c r="C16" s="47">
        <f t="shared" si="2"/>
        <v>26032719.836400818</v>
      </c>
      <c r="E16" s="36">
        <f>+コピー!B9</f>
        <v>41699</v>
      </c>
      <c r="F16" s="32">
        <f>+コピー!C9</f>
        <v>180392</v>
      </c>
      <c r="G16" s="7">
        <f t="shared" si="7"/>
        <v>0.14061699746448059</v>
      </c>
      <c r="H16" s="32">
        <f>+コピー!E9</f>
        <v>3577</v>
      </c>
      <c r="I16" s="7">
        <f t="shared" si="3"/>
        <v>1.9829038981773028E-2</v>
      </c>
      <c r="J16" s="32">
        <f>+コピー!I9</f>
        <v>2546</v>
      </c>
      <c r="K16" s="7">
        <f t="shared" si="4"/>
        <v>1.4113707924963413E-2</v>
      </c>
      <c r="L16" s="33">
        <f>VALUE(SUBSTITUTE(コピー!K9,"円","　"))</f>
        <v>97.8</v>
      </c>
      <c r="M16" s="33">
        <f>VALUE(SUBSTITUTE(コピー!L9,"円","　"))</f>
        <v>1427.5</v>
      </c>
      <c r="N16" s="10">
        <f t="shared" si="5"/>
        <v>14.314928425357873</v>
      </c>
      <c r="O16" s="10">
        <f t="shared" si="6"/>
        <v>0.98073555166374782</v>
      </c>
      <c r="P16" s="32">
        <f>VALUE(SUBSTITUTE(コピー!O9,"円","　"))</f>
        <v>37.5</v>
      </c>
      <c r="Q16" s="7">
        <f t="shared" si="9"/>
        <v>2.6785714285714284E-2</v>
      </c>
      <c r="R16" s="4">
        <v>135890</v>
      </c>
      <c r="S16" s="4">
        <v>37155</v>
      </c>
      <c r="T16" s="59">
        <f t="shared" si="8"/>
        <v>0.27341967768047687</v>
      </c>
      <c r="AD16" s="4"/>
    </row>
    <row r="17" spans="2:32">
      <c r="B17" s="42">
        <v>1400</v>
      </c>
      <c r="C17" s="47">
        <f t="shared" si="2"/>
        <v>26032350.142721221</v>
      </c>
      <c r="E17" s="36">
        <f>+コピー!B10</f>
        <v>42064</v>
      </c>
      <c r="F17" s="32">
        <f>+コピー!C10</f>
        <v>168833</v>
      </c>
      <c r="G17" s="7">
        <f t="shared" si="7"/>
        <v>-6.4077120936626902E-2</v>
      </c>
      <c r="H17" s="32">
        <f>+コピー!E10</f>
        <v>3452</v>
      </c>
      <c r="I17" s="7">
        <f t="shared" si="3"/>
        <v>2.0446239775399361E-2</v>
      </c>
      <c r="J17" s="32">
        <f>+コピー!I10</f>
        <v>2736</v>
      </c>
      <c r="K17" s="7">
        <f t="shared" si="4"/>
        <v>1.6205362695681531E-2</v>
      </c>
      <c r="L17" s="33">
        <f>VALUE(SUBSTITUTE(コピー!K10,"円","　"))</f>
        <v>105.1</v>
      </c>
      <c r="M17" s="33">
        <f>VALUE(SUBSTITUTE(コピー!L10,"円","　"))</f>
        <v>1558.8</v>
      </c>
      <c r="N17" s="10">
        <f t="shared" si="5"/>
        <v>13.320647002854425</v>
      </c>
      <c r="O17" s="10">
        <f t="shared" si="6"/>
        <v>0.89812676417757253</v>
      </c>
      <c r="P17" s="32">
        <f>VALUE(SUBSTITUTE(コピー!O10,"円","　"))</f>
        <v>37.5</v>
      </c>
      <c r="Q17" s="7">
        <f t="shared" si="9"/>
        <v>2.6785714285714284E-2</v>
      </c>
      <c r="R17" s="4">
        <v>135596</v>
      </c>
      <c r="S17" s="4">
        <v>40574</v>
      </c>
      <c r="T17" s="59">
        <f t="shared" si="8"/>
        <v>0.2992271158441252</v>
      </c>
      <c r="AD17" s="4"/>
    </row>
    <row r="18" spans="2:32">
      <c r="B18" s="42">
        <v>1500</v>
      </c>
      <c r="C18" s="47">
        <f t="shared" si="2"/>
        <v>26031331.592689298</v>
      </c>
      <c r="E18" s="36">
        <f>+コピー!B11</f>
        <v>42430</v>
      </c>
      <c r="F18" s="32">
        <f>+コピー!C11</f>
        <v>168141</v>
      </c>
      <c r="G18" s="7">
        <f t="shared" si="7"/>
        <v>-4.0987247753697439E-3</v>
      </c>
      <c r="H18" s="32">
        <f>+コピー!E11</f>
        <v>5586</v>
      </c>
      <c r="I18" s="7">
        <f t="shared" si="3"/>
        <v>3.3222117151676271E-2</v>
      </c>
      <c r="J18" s="32">
        <f>+コピー!I11</f>
        <v>3988</v>
      </c>
      <c r="K18" s="7">
        <f t="shared" si="4"/>
        <v>2.3718188900981915E-2</v>
      </c>
      <c r="L18" s="33">
        <f>VALUE(SUBSTITUTE(コピー!K11,"円","　"))</f>
        <v>153.19999999999999</v>
      </c>
      <c r="M18" s="33">
        <f>VALUE(SUBSTITUTE(コピー!L11,"円","　"))</f>
        <v>1567.1</v>
      </c>
      <c r="N18" s="10">
        <f t="shared" si="5"/>
        <v>9.7911227154047005</v>
      </c>
      <c r="O18" s="10">
        <f t="shared" si="6"/>
        <v>0.95718205602705642</v>
      </c>
      <c r="P18" s="32">
        <f>VALUE(SUBSTITUTE(コピー!O11,"円","　"))</f>
        <v>50</v>
      </c>
      <c r="Q18" s="7">
        <f t="shared" si="9"/>
        <v>3.3333333333333333E-2</v>
      </c>
      <c r="R18" s="4">
        <v>130315</v>
      </c>
      <c r="S18" s="4">
        <v>40790</v>
      </c>
      <c r="T18" s="59">
        <f t="shared" si="8"/>
        <v>0.3130107815677397</v>
      </c>
      <c r="AD18" s="4"/>
    </row>
    <row r="19" spans="2:32">
      <c r="B19" s="42">
        <v>2100</v>
      </c>
      <c r="C19" s="47">
        <f t="shared" si="2"/>
        <v>26022380.467955239</v>
      </c>
      <c r="E19" s="36">
        <f>+コピー!B12</f>
        <v>42795</v>
      </c>
      <c r="F19" s="32">
        <f>+コピー!C12</f>
        <v>168848</v>
      </c>
      <c r="G19" s="7">
        <f t="shared" si="7"/>
        <v>4.2048043011520091E-3</v>
      </c>
      <c r="H19" s="32">
        <f>+コピー!E12</f>
        <v>8515</v>
      </c>
      <c r="I19" s="7">
        <f t="shared" si="3"/>
        <v>5.0429972519662657E-2</v>
      </c>
      <c r="J19" s="32">
        <f>+コピー!I12</f>
        <v>5116</v>
      </c>
      <c r="K19" s="7">
        <f t="shared" si="4"/>
        <v>3.0299440917274708E-2</v>
      </c>
      <c r="L19" s="33">
        <f>VALUE(SUBSTITUTE(コピー!K12,"円","　"))</f>
        <v>196.6</v>
      </c>
      <c r="M19" s="33">
        <f>VALUE(SUBSTITUTE(コピー!L12,"円","　"))</f>
        <v>1790.9</v>
      </c>
      <c r="N19" s="10">
        <f t="shared" si="5"/>
        <v>10.681586978636826</v>
      </c>
      <c r="O19" s="10">
        <f t="shared" si="6"/>
        <v>1.1725947847451001</v>
      </c>
      <c r="P19" s="32">
        <f>VALUE(SUBSTITUTE(コピー!O12,"円","　"))</f>
        <v>64</v>
      </c>
      <c r="Q19" s="7">
        <f t="shared" si="9"/>
        <v>3.0476190476190476E-2</v>
      </c>
      <c r="R19" s="4">
        <v>132171</v>
      </c>
      <c r="S19" s="4">
        <v>46614</v>
      </c>
      <c r="T19" s="59">
        <f t="shared" si="8"/>
        <v>0.35267948339650906</v>
      </c>
      <c r="AD19" s="4"/>
    </row>
    <row r="20" spans="2:32">
      <c r="B20" s="42">
        <v>2600</v>
      </c>
      <c r="C20" s="47">
        <f t="shared" si="2"/>
        <v>26026490.066225164</v>
      </c>
      <c r="E20" s="36">
        <f>+コピー!B13</f>
        <v>43160</v>
      </c>
      <c r="F20" s="32">
        <f>+コピー!C13</f>
        <v>170581</v>
      </c>
      <c r="G20" s="7">
        <f t="shared" si="7"/>
        <v>1.0263669098834454E-2</v>
      </c>
      <c r="H20" s="32">
        <f>+コピー!E13</f>
        <v>7519</v>
      </c>
      <c r="I20" s="7">
        <f t="shared" si="3"/>
        <v>4.4078766099389731E-2</v>
      </c>
      <c r="J20" s="32">
        <f>+コピー!I13</f>
        <v>5895</v>
      </c>
      <c r="K20" s="7">
        <f t="shared" si="4"/>
        <v>3.4558362302952852E-2</v>
      </c>
      <c r="L20" s="33">
        <f>VALUE(SUBSTITUTE(コピー!K13,"円","　"))</f>
        <v>226.5</v>
      </c>
      <c r="M20" s="33">
        <f>VALUE(SUBSTITUTE(コピー!L13,"円","　"))</f>
        <v>2084.1</v>
      </c>
      <c r="N20" s="10">
        <f t="shared" si="5"/>
        <v>11.479028697571744</v>
      </c>
      <c r="O20" s="10">
        <f t="shared" si="6"/>
        <v>1.2475409049469797</v>
      </c>
      <c r="P20" s="32">
        <f>VALUE(SUBSTITUTE(コピー!O13,"円","　"))</f>
        <v>74</v>
      </c>
      <c r="Q20" s="7">
        <f>+P15/B20</f>
        <v>1.4423076923076924E-2</v>
      </c>
      <c r="R20" s="4">
        <v>142024</v>
      </c>
      <c r="S20" s="4">
        <v>54245</v>
      </c>
      <c r="T20" s="59">
        <f t="shared" si="8"/>
        <v>0.38194248859347718</v>
      </c>
      <c r="AD20" s="4"/>
    </row>
    <row r="21" spans="2:32">
      <c r="B21" s="42">
        <v>2100</v>
      </c>
      <c r="C21" s="47">
        <f>+J21/L21*1000000</f>
        <v>26031933.767001774</v>
      </c>
      <c r="E21" s="36">
        <f>+コピー!B14</f>
        <v>43525</v>
      </c>
      <c r="F21" s="32">
        <f>+コピー!C14</f>
        <v>182962</v>
      </c>
      <c r="G21" s="7">
        <f t="shared" si="7"/>
        <v>7.2581354312613949E-2</v>
      </c>
      <c r="H21" s="32">
        <f>+コピー!E14</f>
        <v>5733</v>
      </c>
      <c r="I21" s="7">
        <f t="shared" si="3"/>
        <v>3.1334375444081283E-2</v>
      </c>
      <c r="J21" s="32">
        <f>+コピー!I14</f>
        <v>4402</v>
      </c>
      <c r="K21" s="7">
        <f t="shared" si="4"/>
        <v>2.4059640799728905E-2</v>
      </c>
      <c r="L21" s="33">
        <f>VALUE(SUBSTITUTE(コピー!K14,"円","　"))</f>
        <v>169.1</v>
      </c>
      <c r="M21" s="33">
        <f>VALUE(SUBSTITUTE(コピー!L14,"円","　"))</f>
        <v>2263.1</v>
      </c>
      <c r="N21" s="10">
        <f t="shared" si="5"/>
        <v>12.418687167356595</v>
      </c>
      <c r="O21" s="10">
        <f t="shared" si="6"/>
        <v>0.92793071450665021</v>
      </c>
      <c r="P21" s="32">
        <f>VALUE(SUBSTITUTE(コピー!O14,"円","　"))</f>
        <v>74</v>
      </c>
      <c r="Q21" s="7">
        <f t="shared" si="9"/>
        <v>3.5238095238095235E-2</v>
      </c>
      <c r="R21" s="4">
        <v>160158</v>
      </c>
      <c r="S21" s="4">
        <v>58904</v>
      </c>
      <c r="T21" s="59">
        <f t="shared" si="8"/>
        <v>0.36778681052460693</v>
      </c>
      <c r="AD21" s="4"/>
    </row>
    <row r="22" spans="2:32">
      <c r="B22" s="42">
        <v>1650</v>
      </c>
      <c r="C22" s="47">
        <f>+J22/L22*1000000</f>
        <v>26024844.720496893</v>
      </c>
      <c r="D22" s="67">
        <v>43963</v>
      </c>
      <c r="E22" s="36">
        <f>+コピー!B15</f>
        <v>43891</v>
      </c>
      <c r="F22" s="32">
        <f>+コピー!C15</f>
        <v>202481</v>
      </c>
      <c r="G22" s="7">
        <f t="shared" si="7"/>
        <v>0.10668335501360938</v>
      </c>
      <c r="H22" s="32">
        <f>+コピー!E15</f>
        <v>8384</v>
      </c>
      <c r="I22" s="7">
        <f t="shared" si="3"/>
        <v>4.1406354176441243E-2</v>
      </c>
      <c r="J22" s="32">
        <f>+コピー!I15</f>
        <v>5447</v>
      </c>
      <c r="K22" s="7">
        <f t="shared" si="4"/>
        <v>2.6901289503706519E-2</v>
      </c>
      <c r="L22" s="33">
        <f>VALUE(SUBSTITUTE(コピー!K15,"円","　"))</f>
        <v>209.3</v>
      </c>
      <c r="M22" s="33">
        <f>VALUE(SUBSTITUTE(コピー!L15,"円","　"))</f>
        <v>2143</v>
      </c>
      <c r="N22" s="10">
        <f t="shared" si="5"/>
        <v>7.8834209268991877</v>
      </c>
      <c r="O22" s="10">
        <f t="shared" si="6"/>
        <v>0.76994867008866075</v>
      </c>
      <c r="P22" s="32">
        <f>VALUE(SUBSTITUTE(コピー!O15,"円","　"))</f>
        <v>70</v>
      </c>
      <c r="Q22" s="7">
        <f t="shared" si="9"/>
        <v>4.2424242424242427E-2</v>
      </c>
      <c r="R22" s="4">
        <v>170638</v>
      </c>
      <c r="S22" s="4">
        <v>55778</v>
      </c>
      <c r="T22" s="59">
        <f t="shared" si="8"/>
        <v>0.32687912422789767</v>
      </c>
    </row>
    <row r="23" spans="2:32">
      <c r="B23" s="42">
        <v>1855</v>
      </c>
      <c r="C23" s="70">
        <f>+C22</f>
        <v>26024844.720496893</v>
      </c>
      <c r="E23" s="31">
        <v>2021</v>
      </c>
      <c r="F23" s="32">
        <f>+AVERAGE(F33:F35)*4</f>
        <v>195392</v>
      </c>
      <c r="G23" s="7">
        <f t="shared" si="7"/>
        <v>-3.5010692361258589E-2</v>
      </c>
      <c r="H23" s="32">
        <f>+AVERAGE(H33:H35)*4</f>
        <v>8260</v>
      </c>
      <c r="I23" s="7">
        <f t="shared" si="3"/>
        <v>4.2273992793973141E-2</v>
      </c>
      <c r="J23" s="32">
        <f>+AVERAGE(J33:J35)*4</f>
        <v>5028</v>
      </c>
      <c r="K23" s="7">
        <f t="shared" si="4"/>
        <v>2.5732885686210284E-2</v>
      </c>
      <c r="L23" s="32">
        <f>+AVERAGE(L33:L35)*4</f>
        <v>193.19999999999996</v>
      </c>
      <c r="N23" s="10">
        <f t="shared" si="5"/>
        <v>9.6014492753623202</v>
      </c>
      <c r="P23" s="32">
        <f>VALUE(SUBSTITUTE(コピー!O16,"円","　"))</f>
        <v>70</v>
      </c>
      <c r="Q23" s="7">
        <f t="shared" si="9"/>
        <v>3.7735849056603772E-2</v>
      </c>
      <c r="R23" s="4"/>
      <c r="S23" s="4"/>
      <c r="AE23" s="58"/>
    </row>
    <row r="24" spans="2:32">
      <c r="B24" s="46">
        <f t="shared" ref="B24:B28" si="10">+L24*N24</f>
        <v>2721.0807864773269</v>
      </c>
      <c r="C24" s="70">
        <f t="shared" ref="C24:C28" si="11">+C23</f>
        <v>26024844.720496893</v>
      </c>
      <c r="E24" s="31">
        <v>2022</v>
      </c>
      <c r="F24" s="46">
        <f>+F22*(1+G24)</f>
        <v>203493.40499999997</v>
      </c>
      <c r="G24" s="71">
        <v>5.0000000000000001E-3</v>
      </c>
      <c r="H24" s="46">
        <f t="shared" ref="H24:H28" si="12">+F24*I24</f>
        <v>7936.2427949999992</v>
      </c>
      <c r="I24" s="71">
        <v>3.9E-2</v>
      </c>
      <c r="J24" s="46">
        <f t="shared" ref="J24:J28" si="13">+F24*K24</f>
        <v>5901.3087449999994</v>
      </c>
      <c r="K24" s="71">
        <v>2.9000000000000001E-2</v>
      </c>
      <c r="L24" s="15">
        <f t="shared" ref="L24:L28" si="14">+J24/C24*1000000</f>
        <v>226.7567322064439</v>
      </c>
      <c r="N24" s="42">
        <v>12</v>
      </c>
      <c r="R24" s="4"/>
      <c r="S24" s="4"/>
    </row>
    <row r="25" spans="2:32">
      <c r="B25" s="46">
        <f t="shared" si="10"/>
        <v>2734.6861904097136</v>
      </c>
      <c r="C25" s="70">
        <f t="shared" si="11"/>
        <v>26024844.720496893</v>
      </c>
      <c r="E25" s="31">
        <v>2023</v>
      </c>
      <c r="F25" s="46">
        <f t="shared" ref="F25:F28" si="15">+F24*(1+G25)</f>
        <v>204510.87202499996</v>
      </c>
      <c r="G25" s="71">
        <f t="shared" ref="G25:K28" si="16">+G24</f>
        <v>5.0000000000000001E-3</v>
      </c>
      <c r="H25" s="46">
        <f t="shared" si="12"/>
        <v>7975.9240089749983</v>
      </c>
      <c r="I25" s="71">
        <f t="shared" si="16"/>
        <v>3.9E-2</v>
      </c>
      <c r="J25" s="46">
        <f t="shared" si="13"/>
        <v>5930.8152887249989</v>
      </c>
      <c r="K25" s="71">
        <f t="shared" si="16"/>
        <v>2.9000000000000001E-2</v>
      </c>
      <c r="L25" s="15">
        <f t="shared" si="14"/>
        <v>227.89051586747613</v>
      </c>
      <c r="N25" s="42">
        <f t="shared" ref="N25:N28" si="17">+N24</f>
        <v>12</v>
      </c>
      <c r="R25" s="4"/>
      <c r="S25" s="4"/>
    </row>
    <row r="26" spans="2:32">
      <c r="B26" s="46">
        <f t="shared" si="10"/>
        <v>2748.359621361762</v>
      </c>
      <c r="C26" s="70">
        <f t="shared" si="11"/>
        <v>26024844.720496893</v>
      </c>
      <c r="E26" s="31">
        <v>2024</v>
      </c>
      <c r="F26" s="46">
        <f t="shared" si="15"/>
        <v>205533.42638512494</v>
      </c>
      <c r="G26" s="71">
        <f t="shared" si="16"/>
        <v>5.0000000000000001E-3</v>
      </c>
      <c r="H26" s="46">
        <f t="shared" si="12"/>
        <v>8015.8036290198725</v>
      </c>
      <c r="I26" s="71">
        <f t="shared" si="16"/>
        <v>3.9E-2</v>
      </c>
      <c r="J26" s="46">
        <f t="shared" si="13"/>
        <v>5960.4693651686239</v>
      </c>
      <c r="K26" s="71">
        <f t="shared" si="16"/>
        <v>2.9000000000000001E-2</v>
      </c>
      <c r="L26" s="15">
        <f t="shared" si="14"/>
        <v>229.02996844681348</v>
      </c>
      <c r="N26" s="42">
        <f t="shared" si="17"/>
        <v>12</v>
      </c>
      <c r="R26" s="4"/>
      <c r="S26" s="4"/>
    </row>
    <row r="27" spans="2:32">
      <c r="B27" s="46">
        <f t="shared" si="10"/>
        <v>2762.1014194685704</v>
      </c>
      <c r="C27" s="70">
        <f t="shared" si="11"/>
        <v>26024844.720496893</v>
      </c>
      <c r="E27" s="31">
        <v>2025</v>
      </c>
      <c r="F27" s="46">
        <f t="shared" si="15"/>
        <v>206561.09351705055</v>
      </c>
      <c r="G27" s="71">
        <f t="shared" si="16"/>
        <v>5.0000000000000001E-3</v>
      </c>
      <c r="H27" s="46">
        <f t="shared" si="12"/>
        <v>8055.8826471649718</v>
      </c>
      <c r="I27" s="71">
        <f t="shared" si="16"/>
        <v>3.9E-2</v>
      </c>
      <c r="J27" s="46">
        <f t="shared" si="13"/>
        <v>5990.2717119944664</v>
      </c>
      <c r="K27" s="71">
        <f t="shared" si="16"/>
        <v>2.9000000000000001E-2</v>
      </c>
      <c r="L27" s="15">
        <f t="shared" si="14"/>
        <v>230.17511828904753</v>
      </c>
      <c r="N27" s="42">
        <f t="shared" si="17"/>
        <v>12</v>
      </c>
      <c r="R27" s="4"/>
      <c r="S27" s="4"/>
    </row>
    <row r="28" spans="2:32">
      <c r="B28" s="46">
        <f t="shared" si="10"/>
        <v>2775.9119265659128</v>
      </c>
      <c r="C28" s="70">
        <f t="shared" si="11"/>
        <v>26024844.720496893</v>
      </c>
      <c r="D28" s="60">
        <f>+(B28-B2)/B2</f>
        <v>0.49644847793310665</v>
      </c>
      <c r="E28" s="31">
        <v>2026</v>
      </c>
      <c r="F28" s="46">
        <f t="shared" si="15"/>
        <v>207593.89898463577</v>
      </c>
      <c r="G28" s="71">
        <f t="shared" si="16"/>
        <v>5.0000000000000001E-3</v>
      </c>
      <c r="H28" s="46">
        <f t="shared" si="12"/>
        <v>8096.1620604007949</v>
      </c>
      <c r="I28" s="71">
        <f t="shared" si="16"/>
        <v>3.9E-2</v>
      </c>
      <c r="J28" s="46">
        <f t="shared" si="13"/>
        <v>6020.223070554438</v>
      </c>
      <c r="K28" s="71">
        <f t="shared" si="16"/>
        <v>2.9000000000000001E-2</v>
      </c>
      <c r="L28" s="15">
        <f t="shared" si="14"/>
        <v>231.32599388049275</v>
      </c>
      <c r="N28" s="42">
        <f t="shared" si="17"/>
        <v>12</v>
      </c>
      <c r="R28" s="4"/>
      <c r="S28" s="4"/>
    </row>
    <row r="29" spans="2:32">
      <c r="C29" s="47">
        <v>27080043</v>
      </c>
      <c r="AF29" s="59"/>
    </row>
    <row r="30" spans="2:32" ht="25.5">
      <c r="F30" s="72" t="s">
        <v>68</v>
      </c>
      <c r="G30" s="72" t="s">
        <v>69</v>
      </c>
      <c r="H30" s="72" t="s">
        <v>70</v>
      </c>
      <c r="I30" s="72" t="s">
        <v>71</v>
      </c>
      <c r="J30" s="72" t="s">
        <v>72</v>
      </c>
      <c r="K30" s="72" t="s">
        <v>73</v>
      </c>
    </row>
    <row r="31" spans="2:32">
      <c r="F31" s="73">
        <f>+F22</f>
        <v>202481</v>
      </c>
      <c r="G31" s="73">
        <f>+F21</f>
        <v>182962</v>
      </c>
      <c r="H31" s="76">
        <f>+F20</f>
        <v>170581</v>
      </c>
      <c r="I31" s="73">
        <f>+J22</f>
        <v>5447</v>
      </c>
      <c r="J31" s="73">
        <f>+J21</f>
        <v>4402</v>
      </c>
      <c r="K31" s="73">
        <f>+J20</f>
        <v>5895</v>
      </c>
    </row>
    <row r="33" spans="3:12">
      <c r="C33" s="81">
        <f>+コピー!P2</f>
        <v>44050</v>
      </c>
      <c r="D33" s="45" t="str">
        <f>+コピー!R2</f>
        <v>1Q</v>
      </c>
      <c r="E33" s="36">
        <f>+コピー!Q2</f>
        <v>43983</v>
      </c>
      <c r="F33" s="32">
        <f>+コピー!S2</f>
        <v>43241</v>
      </c>
      <c r="G33" s="7" t="e">
        <f t="shared" ref="G33:G35" si="18">+(F33-F32)/F32</f>
        <v>#DIV/0!</v>
      </c>
      <c r="H33" s="32">
        <f>+コピー!U2</f>
        <v>621</v>
      </c>
      <c r="I33" s="7">
        <f t="shared" ref="I33:I35" si="19">+H33/F33</f>
        <v>1.4361369996068546E-2</v>
      </c>
      <c r="J33" s="32">
        <f>+コピー!Y2</f>
        <v>365</v>
      </c>
      <c r="K33" s="7">
        <f t="shared" ref="K33:K35" si="20">+J33/F33</f>
        <v>8.441062880136907E-3</v>
      </c>
      <c r="L33" s="33">
        <f>VALUE(SUBSTITUTE(コピー!AA2,"円","　"))</f>
        <v>14</v>
      </c>
    </row>
    <row r="34" spans="3:12">
      <c r="C34" s="81">
        <f>+コピー!P3</f>
        <v>44141</v>
      </c>
      <c r="D34" s="45" t="str">
        <f>+コピー!R3</f>
        <v>2Q</v>
      </c>
      <c r="E34" s="36">
        <f>+コピー!Q3</f>
        <v>44075</v>
      </c>
      <c r="F34" s="32">
        <f>+コピー!S3</f>
        <v>49430</v>
      </c>
      <c r="G34" s="7">
        <f t="shared" si="18"/>
        <v>0.1431280497675817</v>
      </c>
      <c r="H34" s="32">
        <f>+コピー!U3</f>
        <v>2236</v>
      </c>
      <c r="I34" s="7">
        <f t="shared" si="19"/>
        <v>4.5235686829860407E-2</v>
      </c>
      <c r="J34" s="32">
        <f>+コピー!Y3</f>
        <v>1621</v>
      </c>
      <c r="K34" s="7">
        <f t="shared" si="20"/>
        <v>3.279384988873154E-2</v>
      </c>
      <c r="L34" s="33">
        <f>VALUE(SUBSTITUTE(コピー!AA3,"円","　"))</f>
        <v>62.3</v>
      </c>
    </row>
    <row r="35" spans="3:12">
      <c r="C35" s="81">
        <f>+コピー!P4</f>
        <v>44237</v>
      </c>
      <c r="D35" s="45" t="str">
        <f>+コピー!R4</f>
        <v>3Q</v>
      </c>
      <c r="E35" s="36">
        <f>+コピー!Q4</f>
        <v>44166</v>
      </c>
      <c r="F35" s="32">
        <f>+コピー!S4</f>
        <v>53873</v>
      </c>
      <c r="G35" s="7">
        <f t="shared" si="18"/>
        <v>8.9884685413716373E-2</v>
      </c>
      <c r="H35" s="32">
        <f>+コピー!U4</f>
        <v>3338</v>
      </c>
      <c r="I35" s="7">
        <f t="shared" si="19"/>
        <v>6.1960536818072134E-2</v>
      </c>
      <c r="J35" s="32">
        <f>+コピー!Y4</f>
        <v>1785</v>
      </c>
      <c r="K35" s="7">
        <f t="shared" si="20"/>
        <v>3.3133480593247083E-2</v>
      </c>
      <c r="L35" s="33">
        <f>VALUE(SUBSTITUTE(コピー!AA4,"円","　"))</f>
        <v>68.599999999999994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0E121-42F9-43F8-B032-6F59F3E0209F}">
  <dimension ref="A1:AF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8.875" style="45" customWidth="1"/>
    <col min="6" max="7" width="6.375" style="45" customWidth="1"/>
    <col min="8" max="8" width="5.375" style="45" customWidth="1"/>
    <col min="9" max="9" width="6.625" style="45" customWidth="1"/>
    <col min="10" max="10" width="5.125" style="45" customWidth="1"/>
    <col min="11" max="12" width="6" style="45" customWidth="1"/>
    <col min="13" max="13" width="6.125" style="45" customWidth="1"/>
    <col min="14" max="14" width="4.5" style="45" customWidth="1"/>
    <col min="15" max="15" width="4.375" style="45" customWidth="1"/>
    <col min="16" max="16" width="3.625" style="45" customWidth="1"/>
    <col min="17" max="17" width="5.5" style="45" customWidth="1"/>
    <col min="18" max="18" width="6.625" style="45" customWidth="1"/>
    <col min="19" max="19" width="5.5" style="45" customWidth="1"/>
    <col min="20" max="20" width="3.5" style="45" customWidth="1"/>
    <col min="21" max="28" width="9" style="45"/>
    <col min="29" max="29" width="5.125" style="45" customWidth="1"/>
    <col min="30" max="30" width="10.125" style="45" bestFit="1" customWidth="1"/>
    <col min="31" max="32" width="4.125" style="45" bestFit="1" customWidth="1"/>
    <col min="33" max="16384" width="9" style="45"/>
  </cols>
  <sheetData>
    <row r="1" spans="1:3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7" t="s">
        <v>25</v>
      </c>
      <c r="H1" s="3" t="s">
        <v>3</v>
      </c>
      <c r="I1" s="6" t="s">
        <v>5</v>
      </c>
      <c r="J1" s="3" t="s">
        <v>4</v>
      </c>
      <c r="K1" s="78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4" t="s">
        <v>74</v>
      </c>
      <c r="S1" s="74" t="s">
        <v>75</v>
      </c>
    </row>
    <row r="2" spans="1:30" ht="41.25" customHeight="1" thickBot="1">
      <c r="A2" s="61" t="s">
        <v>37</v>
      </c>
      <c r="B2" s="42">
        <v>2060</v>
      </c>
      <c r="C2" s="9"/>
      <c r="D2" s="9"/>
      <c r="E2" s="36">
        <f>+E22</f>
        <v>43891</v>
      </c>
      <c r="F2" s="49">
        <f>+F22</f>
        <v>202481</v>
      </c>
      <c r="G2" s="50"/>
      <c r="H2" s="9">
        <f>+H22</f>
        <v>8384</v>
      </c>
      <c r="I2" s="51">
        <f>+H2/F2</f>
        <v>4.1406354176441243E-2</v>
      </c>
      <c r="J2" s="49">
        <f>+J22</f>
        <v>5447</v>
      </c>
      <c r="K2" s="51">
        <f>+J2/F2</f>
        <v>2.6901289503706519E-2</v>
      </c>
      <c r="L2" s="9">
        <f>+L22</f>
        <v>209.3</v>
      </c>
      <c r="M2" s="9">
        <f>+M22</f>
        <v>2143</v>
      </c>
      <c r="N2" s="17">
        <f t="shared" ref="N2" si="0">+B2/L2</f>
        <v>9.842331581462016</v>
      </c>
      <c r="O2" s="18">
        <f>+B2/M2</f>
        <v>0.96126924871675223</v>
      </c>
      <c r="P2" s="52">
        <f>+P22</f>
        <v>70</v>
      </c>
      <c r="Q2" s="53">
        <f t="shared" ref="Q2" si="1">+P2/B2</f>
        <v>3.3980582524271843E-2</v>
      </c>
      <c r="R2" s="9">
        <f>+R22</f>
        <v>170638</v>
      </c>
      <c r="S2" s="9">
        <f>+S22</f>
        <v>55778</v>
      </c>
    </row>
    <row r="3" spans="1:30" ht="15.75" customHeight="1">
      <c r="A3" s="68">
        <v>44141</v>
      </c>
      <c r="B3" s="86" t="s">
        <v>28</v>
      </c>
      <c r="C3" s="87"/>
      <c r="D3" s="87"/>
      <c r="E3" s="54">
        <f>+G27</f>
        <v>5.0000000000000001E-3</v>
      </c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2"/>
      <c r="S3" s="82"/>
    </row>
    <row r="4" spans="1:30" ht="15.75" customHeight="1">
      <c r="B4" s="90" t="s">
        <v>29</v>
      </c>
      <c r="C4" s="91"/>
      <c r="D4" s="91"/>
      <c r="E4" s="55">
        <f>+K27</f>
        <v>2.9000000000000001E-2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2"/>
      <c r="S4" s="82"/>
    </row>
    <row r="5" spans="1:30" ht="15.75" customHeight="1">
      <c r="B5" s="90" t="s">
        <v>11</v>
      </c>
      <c r="C5" s="91"/>
      <c r="D5" s="91"/>
      <c r="E5" s="56">
        <f>+N27</f>
        <v>10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2"/>
      <c r="S5" s="82"/>
    </row>
    <row r="6" spans="1:30" ht="15.75" customHeight="1">
      <c r="A6" s="69"/>
      <c r="B6" s="90" t="s">
        <v>31</v>
      </c>
      <c r="C6" s="91"/>
      <c r="D6" s="91"/>
      <c r="E6" s="56">
        <f>+B27</f>
        <v>2301.7511828904753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2"/>
      <c r="S6" s="82"/>
    </row>
    <row r="7" spans="1:30" ht="15.75" customHeight="1" thickBot="1">
      <c r="B7" s="92" t="s">
        <v>32</v>
      </c>
      <c r="C7" s="93"/>
      <c r="D7" s="93"/>
      <c r="E7" s="57">
        <f>+D27</f>
        <v>0.11735494315071618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2"/>
      <c r="S7" s="82"/>
    </row>
    <row r="8" spans="1:30">
      <c r="A8" s="34" t="s">
        <v>15</v>
      </c>
      <c r="C8" s="1" t="s">
        <v>27</v>
      </c>
      <c r="G8" s="14">
        <f>AVERAGE(G9:G21)</f>
        <v>9.0017309457124748E-3</v>
      </c>
      <c r="I8" s="14">
        <f>AVERAGE(I9:I21)</f>
        <v>2.8527295806110149E-2</v>
      </c>
      <c r="K8" s="14">
        <f>AVERAGE(K9:K21)</f>
        <v>1.1796584639376868E-2</v>
      </c>
      <c r="N8" s="13">
        <f>AVERAGE(N9:N21)</f>
        <v>23.589086466822469</v>
      </c>
      <c r="O8" s="13">
        <f>AVERAGE(O9:O21)</f>
        <v>0.96785901711745725</v>
      </c>
    </row>
    <row r="9" spans="1:30">
      <c r="A9" s="1">
        <v>7905</v>
      </c>
      <c r="B9" s="42">
        <v>1950</v>
      </c>
      <c r="C9" s="47" t="e">
        <f t="shared" ref="C9:C20" si="2">+J9/L9*1000000</f>
        <v>#DIV/0!</v>
      </c>
      <c r="E9" s="36">
        <f>+コピー!B2</f>
        <v>39142</v>
      </c>
      <c r="F9" s="32">
        <f>+コピー!C2</f>
        <v>168258</v>
      </c>
      <c r="H9" s="32">
        <f>+コピー!E2</f>
        <v>5063</v>
      </c>
      <c r="I9" s="7">
        <f>+H9/F9</f>
        <v>3.0090694053180236E-2</v>
      </c>
      <c r="J9" s="32">
        <f>+コピー!I2</f>
        <v>-4338</v>
      </c>
      <c r="K9" s="7">
        <f>+J9/F9</f>
        <v>-2.5781835039047178E-2</v>
      </c>
      <c r="L9" s="33"/>
      <c r="M9" s="33">
        <f>VALUE(SUBSTITUTE(コピー!L2,"円","　"))</f>
        <v>1594</v>
      </c>
      <c r="N9" s="10"/>
      <c r="O9" s="10">
        <f>+B9/M9</f>
        <v>1.2233375156838142</v>
      </c>
      <c r="AD9" s="4"/>
    </row>
    <row r="10" spans="1:30">
      <c r="B10" s="42">
        <v>980</v>
      </c>
      <c r="C10" s="47">
        <f t="shared" si="2"/>
        <v>26019736.842105262</v>
      </c>
      <c r="E10" s="36">
        <f>+コピー!B3</f>
        <v>39508</v>
      </c>
      <c r="F10" s="32">
        <f>+コピー!C3</f>
        <v>166588</v>
      </c>
      <c r="G10" s="7">
        <f>+(F10-F9)/F9</f>
        <v>-9.9252338670375254E-3</v>
      </c>
      <c r="H10" s="32">
        <f>+コピー!E3</f>
        <v>2896</v>
      </c>
      <c r="I10" s="7">
        <f t="shared" ref="I10:I23" si="3">+H10/F10</f>
        <v>1.7384205344922802E-2</v>
      </c>
      <c r="J10" s="32">
        <f>+コピー!I3</f>
        <v>791</v>
      </c>
      <c r="K10" s="7">
        <f t="shared" ref="K10:K23" si="4">+J10/F10</f>
        <v>4.7482411698321608E-3</v>
      </c>
      <c r="L10" s="33">
        <f>VALUE(SUBSTITUTE(コピー!K3,"円","　"))</f>
        <v>30.4</v>
      </c>
      <c r="M10" s="33">
        <f>VALUE(SUBSTITUTE(コピー!L3,"円","　"))</f>
        <v>1424.3</v>
      </c>
      <c r="N10" s="10">
        <f t="shared" ref="N10:N23" si="5">+B10/L10</f>
        <v>32.236842105263158</v>
      </c>
      <c r="O10" s="10">
        <f t="shared" ref="O10:O22" si="6">+B10/M10</f>
        <v>0.68805729130099003</v>
      </c>
      <c r="AD10" s="4"/>
    </row>
    <row r="11" spans="1:30">
      <c r="B11" s="42">
        <v>800</v>
      </c>
      <c r="C11" s="47">
        <f t="shared" si="2"/>
        <v>26000000</v>
      </c>
      <c r="E11" s="36">
        <f>+コピー!B4</f>
        <v>39873</v>
      </c>
      <c r="F11" s="32">
        <f>+コピー!C4</f>
        <v>150325</v>
      </c>
      <c r="G11" s="7">
        <f t="shared" ref="G11:G23" si="7">+(F11-F10)/F10</f>
        <v>-9.762407856508272E-2</v>
      </c>
      <c r="H11" s="32">
        <f>+コピー!E4</f>
        <v>1830</v>
      </c>
      <c r="I11" s="7">
        <f t="shared" si="3"/>
        <v>1.2173623815067354E-2</v>
      </c>
      <c r="J11" s="32">
        <f>+コピー!I4</f>
        <v>598</v>
      </c>
      <c r="K11" s="7">
        <f t="shared" si="4"/>
        <v>3.9780475636121736E-3</v>
      </c>
      <c r="L11" s="33">
        <f>VALUE(SUBSTITUTE(コピー!K4,"円","　"))</f>
        <v>23</v>
      </c>
      <c r="M11" s="33">
        <f>VALUE(SUBSTITUTE(コピー!L4,"円","　"))</f>
        <v>1211</v>
      </c>
      <c r="N11" s="10">
        <f t="shared" si="5"/>
        <v>34.782608695652172</v>
      </c>
      <c r="O11" s="10">
        <f t="shared" si="6"/>
        <v>0.66061106523534274</v>
      </c>
      <c r="AD11" s="4"/>
    </row>
    <row r="12" spans="1:30">
      <c r="B12" s="42">
        <v>1100</v>
      </c>
      <c r="C12" s="47">
        <f t="shared" si="2"/>
        <v>26071428.571428571</v>
      </c>
      <c r="E12" s="36">
        <f>+コピー!B5</f>
        <v>40238</v>
      </c>
      <c r="F12" s="32">
        <f>+コピー!C5</f>
        <v>140936</v>
      </c>
      <c r="G12" s="7">
        <f t="shared" si="7"/>
        <v>-6.245800765009147E-2</v>
      </c>
      <c r="H12" s="32">
        <f>+コピー!E5</f>
        <v>3010</v>
      </c>
      <c r="I12" s="7">
        <f t="shared" si="3"/>
        <v>2.1357211784072204E-2</v>
      </c>
      <c r="J12" s="32">
        <f>+コピー!I5</f>
        <v>511</v>
      </c>
      <c r="K12" s="7">
        <f t="shared" si="4"/>
        <v>3.6257592098541181E-3</v>
      </c>
      <c r="L12" s="33">
        <f>VALUE(SUBSTITUTE(コピー!K5,"円","　"))</f>
        <v>19.600000000000001</v>
      </c>
      <c r="M12" s="33">
        <f>VALUE(SUBSTITUTE(コピー!L5,"円","　"))</f>
        <v>1275.4000000000001</v>
      </c>
      <c r="N12" s="10">
        <f t="shared" si="5"/>
        <v>56.12244897959183</v>
      </c>
      <c r="O12" s="10">
        <f t="shared" si="6"/>
        <v>0.86247451779833773</v>
      </c>
      <c r="AD12" s="4"/>
    </row>
    <row r="13" spans="1:30">
      <c r="B13" s="42">
        <v>1400</v>
      </c>
      <c r="C13" s="47">
        <f t="shared" si="2"/>
        <v>26041666.666666668</v>
      </c>
      <c r="E13" s="36">
        <f>+コピー!B6</f>
        <v>40603</v>
      </c>
      <c r="F13" s="32">
        <f>+コピー!C6</f>
        <v>141506</v>
      </c>
      <c r="G13" s="7">
        <f t="shared" si="7"/>
        <v>4.0443889424987226E-3</v>
      </c>
      <c r="H13" s="32">
        <f>+コピー!E6</f>
        <v>4349</v>
      </c>
      <c r="I13" s="7">
        <f t="shared" si="3"/>
        <v>3.0733679137280399E-2</v>
      </c>
      <c r="J13" s="32">
        <f>+コピー!I6</f>
        <v>1375</v>
      </c>
      <c r="K13" s="7">
        <f t="shared" si="4"/>
        <v>9.7169024634997814E-3</v>
      </c>
      <c r="L13" s="33">
        <f>VALUE(SUBSTITUTE(コピー!K6,"円","　"))</f>
        <v>52.8</v>
      </c>
      <c r="M13" s="33">
        <f>VALUE(SUBSTITUTE(コピー!L6,"円","　"))</f>
        <v>1278.7</v>
      </c>
      <c r="N13" s="10">
        <f t="shared" si="5"/>
        <v>26.515151515151516</v>
      </c>
      <c r="O13" s="10">
        <f t="shared" si="6"/>
        <v>1.0948619691874559</v>
      </c>
      <c r="R13" s="4">
        <v>115969</v>
      </c>
      <c r="S13" s="4">
        <v>33306</v>
      </c>
      <c r="T13" s="59">
        <f>+S13/R13</f>
        <v>0.28719744069535824</v>
      </c>
      <c r="AD13" s="4"/>
    </row>
    <row r="14" spans="1:30">
      <c r="B14" s="42">
        <v>1200</v>
      </c>
      <c r="C14" s="47">
        <f t="shared" si="2"/>
        <v>26011904.761904757</v>
      </c>
      <c r="E14" s="36">
        <f>+コピー!B7</f>
        <v>40969</v>
      </c>
      <c r="F14" s="32">
        <f>+コピー!C7</f>
        <v>151209</v>
      </c>
      <c r="G14" s="7">
        <f t="shared" si="7"/>
        <v>6.856953062060972E-2</v>
      </c>
      <c r="H14" s="32">
        <f>+コピー!E7</f>
        <v>4542</v>
      </c>
      <c r="I14" s="7">
        <f t="shared" si="3"/>
        <v>3.0037894569767673E-2</v>
      </c>
      <c r="J14" s="32">
        <f>+コピー!I7</f>
        <v>874</v>
      </c>
      <c r="K14" s="7">
        <f t="shared" si="4"/>
        <v>5.7800792280882753E-3</v>
      </c>
      <c r="L14" s="33">
        <f>VALUE(SUBSTITUTE(コピー!K7,"円","　"))</f>
        <v>33.6</v>
      </c>
      <c r="M14" s="33">
        <f>VALUE(SUBSTITUTE(コピー!L7,"円","　"))</f>
        <v>1291.9000000000001</v>
      </c>
      <c r="N14" s="10">
        <f t="shared" si="5"/>
        <v>35.714285714285715</v>
      </c>
      <c r="O14" s="10">
        <f t="shared" si="6"/>
        <v>0.9288644631937456</v>
      </c>
      <c r="R14" s="4">
        <v>125469</v>
      </c>
      <c r="S14" s="4">
        <v>33569</v>
      </c>
      <c r="T14" s="59">
        <f t="shared" ref="T14:T22" si="8">+S14/R14</f>
        <v>0.26754815930628284</v>
      </c>
      <c r="AD14" s="4"/>
    </row>
    <row r="15" spans="1:30">
      <c r="B15" s="42">
        <v>1300</v>
      </c>
      <c r="C15" s="47">
        <f t="shared" si="2"/>
        <v>26047430.830039524</v>
      </c>
      <c r="E15" s="36">
        <f>+コピー!B8</f>
        <v>41334</v>
      </c>
      <c r="F15" s="32">
        <f>+コピー!C8</f>
        <v>158153</v>
      </c>
      <c r="G15" s="7">
        <f t="shared" si="7"/>
        <v>4.5923192402568633E-2</v>
      </c>
      <c r="H15" s="32">
        <f>+コピー!E8</f>
        <v>4703</v>
      </c>
      <c r="I15" s="7">
        <f t="shared" si="3"/>
        <v>2.9737026803158966E-2</v>
      </c>
      <c r="J15" s="32">
        <f>+コピー!I8</f>
        <v>1318</v>
      </c>
      <c r="K15" s="7">
        <f t="shared" si="4"/>
        <v>8.3337021744766138E-3</v>
      </c>
      <c r="L15" s="33">
        <f>VALUE(SUBSTITUTE(コピー!K8,"円","　"))</f>
        <v>50.6</v>
      </c>
      <c r="M15" s="33">
        <f>VALUE(SUBSTITUTE(コピー!L8,"円","　"))</f>
        <v>1383.2</v>
      </c>
      <c r="N15" s="10">
        <f t="shared" si="5"/>
        <v>25.691699604743082</v>
      </c>
      <c r="O15" s="10">
        <f t="shared" si="6"/>
        <v>0.93984962406015038</v>
      </c>
      <c r="P15" s="32">
        <f>VALUE(SUBSTITUTE(コピー!O8,"円","　"))</f>
        <v>37.5</v>
      </c>
      <c r="Q15" s="7">
        <f t="shared" ref="Q15:Q23" si="9">+P15/B15</f>
        <v>2.8846153846153848E-2</v>
      </c>
      <c r="R15" s="4">
        <v>131618</v>
      </c>
      <c r="S15" s="4">
        <v>36002</v>
      </c>
      <c r="T15" s="59">
        <f t="shared" si="8"/>
        <v>0.27353401510431702</v>
      </c>
      <c r="AD15" s="4"/>
    </row>
    <row r="16" spans="1:30">
      <c r="B16" s="42">
        <v>1400</v>
      </c>
      <c r="C16" s="47">
        <f t="shared" si="2"/>
        <v>26032719.836400818</v>
      </c>
      <c r="E16" s="36">
        <f>+コピー!B9</f>
        <v>41699</v>
      </c>
      <c r="F16" s="32">
        <f>+コピー!C9</f>
        <v>180392</v>
      </c>
      <c r="G16" s="7">
        <f t="shared" si="7"/>
        <v>0.14061699746448059</v>
      </c>
      <c r="H16" s="32">
        <f>+コピー!E9</f>
        <v>3577</v>
      </c>
      <c r="I16" s="7">
        <f t="shared" si="3"/>
        <v>1.9829038981773028E-2</v>
      </c>
      <c r="J16" s="32">
        <f>+コピー!I9</f>
        <v>2546</v>
      </c>
      <c r="K16" s="7">
        <f t="shared" si="4"/>
        <v>1.4113707924963413E-2</v>
      </c>
      <c r="L16" s="33">
        <f>VALUE(SUBSTITUTE(コピー!K9,"円","　"))</f>
        <v>97.8</v>
      </c>
      <c r="M16" s="33">
        <f>VALUE(SUBSTITUTE(コピー!L9,"円","　"))</f>
        <v>1427.5</v>
      </c>
      <c r="N16" s="10">
        <f t="shared" si="5"/>
        <v>14.314928425357873</v>
      </c>
      <c r="O16" s="10">
        <f t="shared" si="6"/>
        <v>0.98073555166374782</v>
      </c>
      <c r="P16" s="32">
        <f>VALUE(SUBSTITUTE(コピー!O9,"円","　"))</f>
        <v>37.5</v>
      </c>
      <c r="Q16" s="7">
        <f t="shared" si="9"/>
        <v>2.6785714285714284E-2</v>
      </c>
      <c r="R16" s="4">
        <v>135890</v>
      </c>
      <c r="S16" s="4">
        <v>37155</v>
      </c>
      <c r="T16" s="59">
        <f t="shared" si="8"/>
        <v>0.27341967768047687</v>
      </c>
      <c r="AD16" s="4"/>
    </row>
    <row r="17" spans="2:32">
      <c r="B17" s="42">
        <v>1400</v>
      </c>
      <c r="C17" s="47">
        <f t="shared" si="2"/>
        <v>26032350.142721221</v>
      </c>
      <c r="E17" s="36">
        <f>+コピー!B10</f>
        <v>42064</v>
      </c>
      <c r="F17" s="32">
        <f>+コピー!C10</f>
        <v>168833</v>
      </c>
      <c r="G17" s="7">
        <f t="shared" si="7"/>
        <v>-6.4077120936626902E-2</v>
      </c>
      <c r="H17" s="32">
        <f>+コピー!E10</f>
        <v>3452</v>
      </c>
      <c r="I17" s="7">
        <f t="shared" si="3"/>
        <v>2.0446239775399361E-2</v>
      </c>
      <c r="J17" s="32">
        <f>+コピー!I10</f>
        <v>2736</v>
      </c>
      <c r="K17" s="7">
        <f t="shared" si="4"/>
        <v>1.6205362695681531E-2</v>
      </c>
      <c r="L17" s="33">
        <f>VALUE(SUBSTITUTE(コピー!K10,"円","　"))</f>
        <v>105.1</v>
      </c>
      <c r="M17" s="33">
        <f>VALUE(SUBSTITUTE(コピー!L10,"円","　"))</f>
        <v>1558.8</v>
      </c>
      <c r="N17" s="10">
        <f t="shared" si="5"/>
        <v>13.320647002854425</v>
      </c>
      <c r="O17" s="10">
        <f t="shared" si="6"/>
        <v>0.89812676417757253</v>
      </c>
      <c r="P17" s="32">
        <f>VALUE(SUBSTITUTE(コピー!O10,"円","　"))</f>
        <v>37.5</v>
      </c>
      <c r="Q17" s="7">
        <f t="shared" si="9"/>
        <v>2.6785714285714284E-2</v>
      </c>
      <c r="R17" s="4">
        <v>135596</v>
      </c>
      <c r="S17" s="4">
        <v>40574</v>
      </c>
      <c r="T17" s="59">
        <f t="shared" si="8"/>
        <v>0.2992271158441252</v>
      </c>
      <c r="AD17" s="4"/>
    </row>
    <row r="18" spans="2:32">
      <c r="B18" s="42">
        <v>1500</v>
      </c>
      <c r="C18" s="47">
        <f t="shared" si="2"/>
        <v>26031331.592689298</v>
      </c>
      <c r="E18" s="36">
        <f>+コピー!B11</f>
        <v>42430</v>
      </c>
      <c r="F18" s="32">
        <f>+コピー!C11</f>
        <v>168141</v>
      </c>
      <c r="G18" s="7">
        <f t="shared" si="7"/>
        <v>-4.0987247753697439E-3</v>
      </c>
      <c r="H18" s="32">
        <f>+コピー!E11</f>
        <v>5586</v>
      </c>
      <c r="I18" s="7">
        <f t="shared" si="3"/>
        <v>3.3222117151676271E-2</v>
      </c>
      <c r="J18" s="32">
        <f>+コピー!I11</f>
        <v>3988</v>
      </c>
      <c r="K18" s="7">
        <f t="shared" si="4"/>
        <v>2.3718188900981915E-2</v>
      </c>
      <c r="L18" s="33">
        <f>VALUE(SUBSTITUTE(コピー!K11,"円","　"))</f>
        <v>153.19999999999999</v>
      </c>
      <c r="M18" s="33">
        <f>VALUE(SUBSTITUTE(コピー!L11,"円","　"))</f>
        <v>1567.1</v>
      </c>
      <c r="N18" s="10">
        <f t="shared" si="5"/>
        <v>9.7911227154047005</v>
      </c>
      <c r="O18" s="10">
        <f t="shared" si="6"/>
        <v>0.95718205602705642</v>
      </c>
      <c r="P18" s="32">
        <f>VALUE(SUBSTITUTE(コピー!O11,"円","　"))</f>
        <v>50</v>
      </c>
      <c r="Q18" s="7">
        <f t="shared" si="9"/>
        <v>3.3333333333333333E-2</v>
      </c>
      <c r="R18" s="4">
        <v>130315</v>
      </c>
      <c r="S18" s="4">
        <v>40790</v>
      </c>
      <c r="T18" s="59">
        <f t="shared" si="8"/>
        <v>0.3130107815677397</v>
      </c>
      <c r="AD18" s="4"/>
    </row>
    <row r="19" spans="2:32">
      <c r="B19" s="42">
        <v>2100</v>
      </c>
      <c r="C19" s="47">
        <f t="shared" si="2"/>
        <v>26022380.467955239</v>
      </c>
      <c r="E19" s="36">
        <f>+コピー!B12</f>
        <v>42795</v>
      </c>
      <c r="F19" s="32">
        <f>+コピー!C12</f>
        <v>168848</v>
      </c>
      <c r="G19" s="7">
        <f t="shared" si="7"/>
        <v>4.2048043011520091E-3</v>
      </c>
      <c r="H19" s="32">
        <f>+コピー!E12</f>
        <v>8515</v>
      </c>
      <c r="I19" s="7">
        <f t="shared" si="3"/>
        <v>5.0429972519662657E-2</v>
      </c>
      <c r="J19" s="32">
        <f>+コピー!I12</f>
        <v>5116</v>
      </c>
      <c r="K19" s="7">
        <f t="shared" si="4"/>
        <v>3.0299440917274708E-2</v>
      </c>
      <c r="L19" s="33">
        <f>VALUE(SUBSTITUTE(コピー!K12,"円","　"))</f>
        <v>196.6</v>
      </c>
      <c r="M19" s="33">
        <f>VALUE(SUBSTITUTE(コピー!L12,"円","　"))</f>
        <v>1790.9</v>
      </c>
      <c r="N19" s="10">
        <f t="shared" si="5"/>
        <v>10.681586978636826</v>
      </c>
      <c r="O19" s="10">
        <f t="shared" si="6"/>
        <v>1.1725947847451001</v>
      </c>
      <c r="P19" s="32">
        <f>VALUE(SUBSTITUTE(コピー!O12,"円","　"))</f>
        <v>64</v>
      </c>
      <c r="Q19" s="7">
        <f t="shared" si="9"/>
        <v>3.0476190476190476E-2</v>
      </c>
      <c r="R19" s="4">
        <v>132171</v>
      </c>
      <c r="S19" s="4">
        <v>46614</v>
      </c>
      <c r="T19" s="59">
        <f t="shared" si="8"/>
        <v>0.35267948339650906</v>
      </c>
      <c r="AD19" s="4"/>
    </row>
    <row r="20" spans="2:32">
      <c r="B20" s="42">
        <v>2600</v>
      </c>
      <c r="C20" s="47">
        <f t="shared" si="2"/>
        <v>26026490.066225164</v>
      </c>
      <c r="E20" s="36">
        <f>+コピー!B13</f>
        <v>43160</v>
      </c>
      <c r="F20" s="32">
        <f>+コピー!C13</f>
        <v>170581</v>
      </c>
      <c r="G20" s="7">
        <f t="shared" si="7"/>
        <v>1.0263669098834454E-2</v>
      </c>
      <c r="H20" s="32">
        <f>+コピー!E13</f>
        <v>7519</v>
      </c>
      <c r="I20" s="7">
        <f t="shared" si="3"/>
        <v>4.4078766099389731E-2</v>
      </c>
      <c r="J20" s="32">
        <f>+コピー!I13</f>
        <v>5895</v>
      </c>
      <c r="K20" s="7">
        <f t="shared" si="4"/>
        <v>3.4558362302952852E-2</v>
      </c>
      <c r="L20" s="33">
        <f>VALUE(SUBSTITUTE(コピー!K13,"円","　"))</f>
        <v>226.5</v>
      </c>
      <c r="M20" s="33">
        <f>VALUE(SUBSTITUTE(コピー!L13,"円","　"))</f>
        <v>2084.1</v>
      </c>
      <c r="N20" s="10">
        <f t="shared" si="5"/>
        <v>11.479028697571744</v>
      </c>
      <c r="O20" s="10">
        <f t="shared" si="6"/>
        <v>1.2475409049469797</v>
      </c>
      <c r="P20" s="32">
        <f>VALUE(SUBSTITUTE(コピー!O13,"円","　"))</f>
        <v>74</v>
      </c>
      <c r="Q20" s="7">
        <f>+P15/B20</f>
        <v>1.4423076923076924E-2</v>
      </c>
      <c r="R20" s="4">
        <v>142024</v>
      </c>
      <c r="S20" s="4">
        <v>54245</v>
      </c>
      <c r="T20" s="59">
        <f t="shared" si="8"/>
        <v>0.38194248859347718</v>
      </c>
      <c r="AD20" s="4"/>
    </row>
    <row r="21" spans="2:32">
      <c r="B21" s="42">
        <v>2100</v>
      </c>
      <c r="C21" s="47">
        <f>+J21/L21*1000000</f>
        <v>26031933.767001774</v>
      </c>
      <c r="E21" s="36">
        <f>+コピー!B14</f>
        <v>43525</v>
      </c>
      <c r="F21" s="32">
        <f>+コピー!C14</f>
        <v>182962</v>
      </c>
      <c r="G21" s="7">
        <f t="shared" si="7"/>
        <v>7.2581354312613949E-2</v>
      </c>
      <c r="H21" s="32">
        <f>+コピー!E14</f>
        <v>5733</v>
      </c>
      <c r="I21" s="7">
        <f t="shared" si="3"/>
        <v>3.1334375444081283E-2</v>
      </c>
      <c r="J21" s="32">
        <f>+コピー!I14</f>
        <v>4402</v>
      </c>
      <c r="K21" s="7">
        <f t="shared" si="4"/>
        <v>2.4059640799728905E-2</v>
      </c>
      <c r="L21" s="33">
        <f>VALUE(SUBSTITUTE(コピー!K14,"円","　"))</f>
        <v>169.1</v>
      </c>
      <c r="M21" s="33">
        <f>VALUE(SUBSTITUTE(コピー!L14,"円","　"))</f>
        <v>2263.1</v>
      </c>
      <c r="N21" s="10">
        <f t="shared" si="5"/>
        <v>12.418687167356595</v>
      </c>
      <c r="O21" s="10">
        <f t="shared" si="6"/>
        <v>0.92793071450665021</v>
      </c>
      <c r="P21" s="32">
        <f>VALUE(SUBSTITUTE(コピー!O14,"円","　"))</f>
        <v>74</v>
      </c>
      <c r="Q21" s="7">
        <f t="shared" si="9"/>
        <v>3.5238095238095235E-2</v>
      </c>
      <c r="R21" s="4">
        <v>160158</v>
      </c>
      <c r="S21" s="4">
        <v>58904</v>
      </c>
      <c r="T21" s="59">
        <f t="shared" si="8"/>
        <v>0.36778681052460693</v>
      </c>
      <c r="AD21" s="4"/>
    </row>
    <row r="22" spans="2:32" ht="13.5">
      <c r="B22" s="42">
        <v>1650</v>
      </c>
      <c r="C22" s="47">
        <f>+J22/L22*1000000</f>
        <v>26024844.720496893</v>
      </c>
      <c r="D22" s="67">
        <v>43963</v>
      </c>
      <c r="E22" s="36">
        <f>+コピー!B15</f>
        <v>43891</v>
      </c>
      <c r="F22" s="32">
        <f>+コピー!C15</f>
        <v>202481</v>
      </c>
      <c r="G22" s="7">
        <f t="shared" si="7"/>
        <v>0.10668335501360938</v>
      </c>
      <c r="H22" s="32">
        <f>+コピー!E15</f>
        <v>8384</v>
      </c>
      <c r="I22" s="7">
        <f t="shared" si="3"/>
        <v>4.1406354176441243E-2</v>
      </c>
      <c r="J22" s="32">
        <f>+コピー!I15</f>
        <v>5447</v>
      </c>
      <c r="K22" s="7">
        <f t="shared" si="4"/>
        <v>2.6901289503706519E-2</v>
      </c>
      <c r="L22" s="33">
        <f>VALUE(SUBSTITUTE(コピー!K15,"円","　"))</f>
        <v>209.3</v>
      </c>
      <c r="M22" s="33">
        <f>VALUE(SUBSTITUTE(コピー!L15,"円","　"))</f>
        <v>2143</v>
      </c>
      <c r="N22" s="10">
        <f t="shared" si="5"/>
        <v>7.8834209268991877</v>
      </c>
      <c r="O22" s="10">
        <f t="shared" si="6"/>
        <v>0.76994867008866075</v>
      </c>
      <c r="P22" s="32">
        <f>VALUE(SUBSTITUTE(コピー!O15,"円","　"))</f>
        <v>70</v>
      </c>
      <c r="Q22" s="48">
        <f t="shared" si="9"/>
        <v>4.2424242424242427E-2</v>
      </c>
      <c r="R22" s="4">
        <v>170638</v>
      </c>
      <c r="S22" s="4">
        <v>55778</v>
      </c>
      <c r="T22" s="59">
        <f t="shared" si="8"/>
        <v>0.32687912422789767</v>
      </c>
    </row>
    <row r="23" spans="2:32">
      <c r="B23" s="42">
        <v>2060</v>
      </c>
      <c r="C23" s="70">
        <f>+C22</f>
        <v>26024844.720496893</v>
      </c>
      <c r="E23" s="31">
        <v>2021</v>
      </c>
      <c r="F23" s="32">
        <f>+AVERAGE(F32:F33)*4</f>
        <v>185342</v>
      </c>
      <c r="G23" s="7">
        <f t="shared" si="7"/>
        <v>-8.4644979035069956E-2</v>
      </c>
      <c r="H23" s="32">
        <f>+AVERAGE(H32:H33)*4</f>
        <v>5714</v>
      </c>
      <c r="I23" s="7">
        <f t="shared" si="3"/>
        <v>3.0829493584832363E-2</v>
      </c>
      <c r="J23" s="32">
        <f>+AVERAGE(J32:J33)*4</f>
        <v>3972</v>
      </c>
      <c r="K23" s="7">
        <f t="shared" si="4"/>
        <v>2.1430652523443148E-2</v>
      </c>
      <c r="L23" s="32">
        <f>+AVERAGE(L32:L33)*4</f>
        <v>152.6</v>
      </c>
      <c r="N23" s="10">
        <f t="shared" si="5"/>
        <v>13.499344692005243</v>
      </c>
      <c r="P23" s="32">
        <f>VALUE(SUBSTITUTE(コピー!O16,"円","　"))</f>
        <v>70</v>
      </c>
      <c r="Q23" s="7">
        <f t="shared" si="9"/>
        <v>3.3980582524271843E-2</v>
      </c>
      <c r="R23" s="4"/>
      <c r="S23" s="4"/>
      <c r="AE23" s="58"/>
    </row>
    <row r="24" spans="2:32">
      <c r="B24" s="46">
        <f t="shared" ref="B24:B27" si="10">+L24*N24</f>
        <v>2267.5673220644389</v>
      </c>
      <c r="C24" s="70">
        <f t="shared" ref="C24:C27" si="11">+C23</f>
        <v>26024844.720496893</v>
      </c>
      <c r="E24" s="31">
        <v>2022</v>
      </c>
      <c r="F24" s="46">
        <f>+F22*(1+G24)</f>
        <v>203493.40499999997</v>
      </c>
      <c r="G24" s="71">
        <v>5.0000000000000001E-3</v>
      </c>
      <c r="H24" s="46">
        <f t="shared" ref="H24:H27" si="12">+F24*I24</f>
        <v>7122.2691749999994</v>
      </c>
      <c r="I24" s="71">
        <v>3.5000000000000003E-2</v>
      </c>
      <c r="J24" s="46">
        <f t="shared" ref="J24:J27" si="13">+F24*K24</f>
        <v>5901.3087449999994</v>
      </c>
      <c r="K24" s="71">
        <v>2.9000000000000001E-2</v>
      </c>
      <c r="L24" s="15">
        <f t="shared" ref="L24:L27" si="14">+J24/C24*1000000</f>
        <v>226.7567322064439</v>
      </c>
      <c r="N24" s="42">
        <v>10</v>
      </c>
      <c r="R24" s="4"/>
      <c r="S24" s="4"/>
    </row>
    <row r="25" spans="2:32">
      <c r="B25" s="46">
        <f t="shared" si="10"/>
        <v>2278.9051586747614</v>
      </c>
      <c r="C25" s="70">
        <f t="shared" si="11"/>
        <v>26024844.720496893</v>
      </c>
      <c r="E25" s="31">
        <v>2023</v>
      </c>
      <c r="F25" s="46">
        <f t="shared" ref="F25:F27" si="15">+F24*(1+G25)</f>
        <v>204510.87202499996</v>
      </c>
      <c r="G25" s="71">
        <f t="shared" ref="G25:K27" si="16">+G24</f>
        <v>5.0000000000000001E-3</v>
      </c>
      <c r="H25" s="46">
        <f t="shared" si="12"/>
        <v>7157.8805208749991</v>
      </c>
      <c r="I25" s="71">
        <f t="shared" si="16"/>
        <v>3.5000000000000003E-2</v>
      </c>
      <c r="J25" s="46">
        <f t="shared" si="13"/>
        <v>5930.8152887249989</v>
      </c>
      <c r="K25" s="71">
        <f t="shared" si="16"/>
        <v>2.9000000000000001E-2</v>
      </c>
      <c r="L25" s="15">
        <f t="shared" si="14"/>
        <v>227.89051586747613</v>
      </c>
      <c r="N25" s="42">
        <f t="shared" ref="N25:N27" si="17">+N24</f>
        <v>10</v>
      </c>
      <c r="R25" s="4"/>
      <c r="S25" s="4"/>
    </row>
    <row r="26" spans="2:32">
      <c r="B26" s="46">
        <f t="shared" si="10"/>
        <v>2290.2996844681347</v>
      </c>
      <c r="C26" s="70">
        <f t="shared" si="11"/>
        <v>26024844.720496893</v>
      </c>
      <c r="E26" s="31">
        <v>2024</v>
      </c>
      <c r="F26" s="46">
        <f t="shared" si="15"/>
        <v>205533.42638512494</v>
      </c>
      <c r="G26" s="71">
        <f t="shared" si="16"/>
        <v>5.0000000000000001E-3</v>
      </c>
      <c r="H26" s="46">
        <f t="shared" si="12"/>
        <v>7193.6699234793732</v>
      </c>
      <c r="I26" s="71">
        <f t="shared" si="16"/>
        <v>3.5000000000000003E-2</v>
      </c>
      <c r="J26" s="46">
        <f t="shared" si="13"/>
        <v>5960.4693651686239</v>
      </c>
      <c r="K26" s="71">
        <f t="shared" si="16"/>
        <v>2.9000000000000001E-2</v>
      </c>
      <c r="L26" s="15">
        <f t="shared" si="14"/>
        <v>229.02996844681348</v>
      </c>
      <c r="N26" s="42">
        <f t="shared" si="17"/>
        <v>10</v>
      </c>
      <c r="R26" s="4"/>
      <c r="S26" s="4"/>
    </row>
    <row r="27" spans="2:32">
      <c r="B27" s="46">
        <f t="shared" si="10"/>
        <v>2301.7511828904753</v>
      </c>
      <c r="C27" s="70">
        <f t="shared" si="11"/>
        <v>26024844.720496893</v>
      </c>
      <c r="D27" s="60">
        <f>+(B27-B2)/B2</f>
        <v>0.11735494315071618</v>
      </c>
      <c r="E27" s="31">
        <v>2025</v>
      </c>
      <c r="F27" s="46">
        <f t="shared" si="15"/>
        <v>206561.09351705055</v>
      </c>
      <c r="G27" s="71">
        <f t="shared" si="16"/>
        <v>5.0000000000000001E-3</v>
      </c>
      <c r="H27" s="46">
        <f t="shared" si="12"/>
        <v>7229.6382730967698</v>
      </c>
      <c r="I27" s="71">
        <f t="shared" si="16"/>
        <v>3.5000000000000003E-2</v>
      </c>
      <c r="J27" s="46">
        <f t="shared" si="13"/>
        <v>5990.2717119944664</v>
      </c>
      <c r="K27" s="71">
        <f t="shared" si="16"/>
        <v>2.9000000000000001E-2</v>
      </c>
      <c r="L27" s="15">
        <f t="shared" si="14"/>
        <v>230.17511828904753</v>
      </c>
      <c r="N27" s="42">
        <f t="shared" si="17"/>
        <v>10</v>
      </c>
      <c r="R27" s="4"/>
      <c r="S27" s="4"/>
    </row>
    <row r="28" spans="2:32">
      <c r="C28" s="47">
        <v>27080043</v>
      </c>
      <c r="AF28" s="59"/>
    </row>
    <row r="29" spans="2:32" ht="25.5">
      <c r="F29" s="72" t="s">
        <v>68</v>
      </c>
      <c r="G29" s="72" t="s">
        <v>69</v>
      </c>
      <c r="H29" s="72" t="s">
        <v>70</v>
      </c>
      <c r="I29" s="72" t="s">
        <v>71</v>
      </c>
      <c r="J29" s="72" t="s">
        <v>72</v>
      </c>
      <c r="K29" s="72" t="s">
        <v>73</v>
      </c>
    </row>
    <row r="30" spans="2:32">
      <c r="F30" s="73">
        <f>+F22</f>
        <v>202481</v>
      </c>
      <c r="G30" s="73">
        <f>+F21</f>
        <v>182962</v>
      </c>
      <c r="H30" s="76">
        <f>+F20</f>
        <v>170581</v>
      </c>
      <c r="I30" s="73">
        <f>+J22</f>
        <v>5447</v>
      </c>
      <c r="J30" s="73">
        <f>+J21</f>
        <v>4402</v>
      </c>
      <c r="K30" s="73">
        <f>+J20</f>
        <v>5895</v>
      </c>
    </row>
    <row r="32" spans="2:32">
      <c r="C32" s="81">
        <f>+コピー!P2</f>
        <v>44050</v>
      </c>
      <c r="D32" s="45" t="str">
        <f>+コピー!R2</f>
        <v>1Q</v>
      </c>
      <c r="E32" s="36">
        <f>+コピー!Q2</f>
        <v>43983</v>
      </c>
      <c r="F32" s="32">
        <f>+コピー!S2</f>
        <v>43241</v>
      </c>
      <c r="G32" s="7" t="e">
        <f t="shared" ref="G32:G33" si="18">+(F32-F31)/F31</f>
        <v>#DIV/0!</v>
      </c>
      <c r="H32" s="32">
        <f>+コピー!U2</f>
        <v>621</v>
      </c>
      <c r="I32" s="7">
        <f t="shared" ref="I32:I33" si="19">+H32/F32</f>
        <v>1.4361369996068546E-2</v>
      </c>
      <c r="J32" s="32">
        <f>+コピー!Y2</f>
        <v>365</v>
      </c>
      <c r="K32" s="7">
        <f t="shared" ref="K32:K33" si="20">+J32/F32</f>
        <v>8.441062880136907E-3</v>
      </c>
      <c r="L32" s="33">
        <f>VALUE(SUBSTITUTE(コピー!AA2,"円","　"))</f>
        <v>14</v>
      </c>
    </row>
    <row r="33" spans="3:12">
      <c r="C33" s="81">
        <f>+コピー!P3</f>
        <v>44141</v>
      </c>
      <c r="D33" s="45" t="str">
        <f>+コピー!R3</f>
        <v>2Q</v>
      </c>
      <c r="E33" s="36">
        <f>+コピー!Q3</f>
        <v>44075</v>
      </c>
      <c r="F33" s="32">
        <f>+コピー!S3</f>
        <v>49430</v>
      </c>
      <c r="G33" s="7">
        <f t="shared" si="18"/>
        <v>0.1431280497675817</v>
      </c>
      <c r="H33" s="32">
        <f>+コピー!U3</f>
        <v>2236</v>
      </c>
      <c r="I33" s="7">
        <f t="shared" si="19"/>
        <v>4.5235686829860407E-2</v>
      </c>
      <c r="J33" s="32">
        <f>+コピー!Y3</f>
        <v>1621</v>
      </c>
      <c r="K33" s="7">
        <f t="shared" si="20"/>
        <v>3.279384988873154E-2</v>
      </c>
      <c r="L33" s="33">
        <f>VALUE(SUBSTITUTE(コピー!AA3,"円","　"))</f>
        <v>62.3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CDC9-F390-421B-9383-886EFC02A69B}">
  <dimension ref="A1:T32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8.875" style="45" customWidth="1"/>
    <col min="6" max="7" width="6.375" style="45" customWidth="1"/>
    <col min="8" max="8" width="5.375" style="45" customWidth="1"/>
    <col min="9" max="9" width="6.625" style="45" customWidth="1"/>
    <col min="10" max="10" width="5.125" style="45" customWidth="1"/>
    <col min="11" max="12" width="6" style="45" customWidth="1"/>
    <col min="13" max="13" width="6.125" style="45" customWidth="1"/>
    <col min="14" max="14" width="4.5" style="45" customWidth="1"/>
    <col min="15" max="15" width="4.375" style="45" customWidth="1"/>
    <col min="16" max="16" width="3.625" style="45" customWidth="1"/>
    <col min="17" max="17" width="5.5" style="45" customWidth="1"/>
    <col min="18" max="18" width="6.625" style="45" customWidth="1"/>
    <col min="19" max="19" width="5.5" style="45" customWidth="1"/>
    <col min="20" max="20" width="3.5" style="45" customWidth="1"/>
    <col min="21" max="28" width="9" style="45"/>
    <col min="29" max="29" width="5.125" style="45" customWidth="1"/>
    <col min="30" max="16384" width="9" style="45"/>
  </cols>
  <sheetData>
    <row r="1" spans="1:2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7" t="s">
        <v>25</v>
      </c>
      <c r="H1" s="3" t="s">
        <v>3</v>
      </c>
      <c r="I1" s="6" t="s">
        <v>5</v>
      </c>
      <c r="J1" s="3" t="s">
        <v>4</v>
      </c>
      <c r="K1" s="78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4" t="s">
        <v>74</v>
      </c>
      <c r="S1" s="74" t="s">
        <v>75</v>
      </c>
    </row>
    <row r="2" spans="1:20" ht="41.25" customHeight="1" thickBot="1">
      <c r="A2" s="61" t="s">
        <v>37</v>
      </c>
      <c r="B2" s="42">
        <v>2060</v>
      </c>
      <c r="C2" s="9"/>
      <c r="D2" s="9"/>
      <c r="E2" s="36">
        <f>+E22</f>
        <v>43891</v>
      </c>
      <c r="F2" s="49">
        <f>+F22</f>
        <v>202481</v>
      </c>
      <c r="G2" s="50"/>
      <c r="H2" s="9">
        <f>+H22</f>
        <v>8384</v>
      </c>
      <c r="I2" s="51">
        <f>+H2/F2</f>
        <v>4.1406354176441243E-2</v>
      </c>
      <c r="J2" s="49">
        <f>+J22</f>
        <v>5447</v>
      </c>
      <c r="K2" s="51">
        <f>+J2/F2</f>
        <v>2.6901289503706519E-2</v>
      </c>
      <c r="L2" s="9">
        <f>+L22</f>
        <v>209.3</v>
      </c>
      <c r="M2" s="9">
        <f>+M22</f>
        <v>2143</v>
      </c>
      <c r="N2" s="17">
        <f t="shared" ref="N2" si="0">+B2/L2</f>
        <v>9.842331581462016</v>
      </c>
      <c r="O2" s="18">
        <f>+B2/M2</f>
        <v>0.96126924871675223</v>
      </c>
      <c r="P2" s="52">
        <f>+P22</f>
        <v>70</v>
      </c>
      <c r="Q2" s="53">
        <f t="shared" ref="Q2" si="1">+P2/B2</f>
        <v>3.3980582524271843E-2</v>
      </c>
      <c r="R2" s="9">
        <f>+R22</f>
        <v>170638</v>
      </c>
      <c r="S2" s="9">
        <f>+S22</f>
        <v>55778</v>
      </c>
    </row>
    <row r="3" spans="1:20" ht="15.75" customHeight="1">
      <c r="A3" s="68">
        <v>44050</v>
      </c>
      <c r="B3" s="86" t="s">
        <v>28</v>
      </c>
      <c r="C3" s="87"/>
      <c r="D3" s="87"/>
      <c r="E3" s="54">
        <f>+G23</f>
        <v>-0.14577664077123287</v>
      </c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75"/>
      <c r="S3" s="75"/>
    </row>
    <row r="4" spans="1:20" ht="15.75" customHeight="1">
      <c r="B4" s="90" t="s">
        <v>29</v>
      </c>
      <c r="C4" s="91"/>
      <c r="D4" s="91"/>
      <c r="E4" s="55">
        <f>+K23</f>
        <v>8.441062880136907E-3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75"/>
      <c r="S4" s="75"/>
    </row>
    <row r="5" spans="1:20" ht="15.75" customHeight="1">
      <c r="B5" s="90" t="s">
        <v>11</v>
      </c>
      <c r="C5" s="91"/>
      <c r="D5" s="91"/>
      <c r="E5" s="56">
        <f>+N23</f>
        <v>31.160714285714285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75"/>
      <c r="S5" s="75"/>
    </row>
    <row r="6" spans="1:20" ht="15.75" customHeight="1">
      <c r="A6" s="69"/>
      <c r="B6" s="90" t="s">
        <v>31</v>
      </c>
      <c r="C6" s="91"/>
      <c r="D6" s="91"/>
      <c r="E6" s="56">
        <f>+B27</f>
        <v>1984.268261112479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75"/>
      <c r="S6" s="75"/>
    </row>
    <row r="7" spans="1:20" ht="15.75" customHeight="1" thickBot="1">
      <c r="B7" s="92" t="s">
        <v>32</v>
      </c>
      <c r="C7" s="93"/>
      <c r="D7" s="93"/>
      <c r="E7" s="57">
        <f>+D27</f>
        <v>-3.6762980042485939E-2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75"/>
      <c r="S7" s="75"/>
    </row>
    <row r="8" spans="1:20">
      <c r="A8" s="34" t="s">
        <v>15</v>
      </c>
      <c r="C8" s="1" t="s">
        <v>27</v>
      </c>
      <c r="G8" s="14">
        <f>AVERAGE(G9:G21)</f>
        <v>9.0017309457124748E-3</v>
      </c>
      <c r="I8" s="14">
        <f>AVERAGE(I9:I21)</f>
        <v>2.8527295806110149E-2</v>
      </c>
      <c r="K8" s="14">
        <f>AVERAGE(K9:K21)</f>
        <v>1.1796584639376868E-2</v>
      </c>
      <c r="N8" s="13">
        <f>AVERAGE(N9:N21)</f>
        <v>23.589086466822469</v>
      </c>
      <c r="O8" s="13">
        <f>AVERAGE(O9:O21)</f>
        <v>0.96785901711745725</v>
      </c>
    </row>
    <row r="9" spans="1:20">
      <c r="A9" s="1">
        <v>7905</v>
      </c>
      <c r="B9" s="42">
        <v>1950</v>
      </c>
      <c r="C9" s="47" t="e">
        <f t="shared" ref="C9:C20" si="2">+J9/L9*1000000</f>
        <v>#DIV/0!</v>
      </c>
      <c r="E9" s="36">
        <f>+コピー!B2</f>
        <v>39142</v>
      </c>
      <c r="F9" s="32">
        <f>+コピー!C2</f>
        <v>168258</v>
      </c>
      <c r="H9" s="32">
        <f>+コピー!E2</f>
        <v>5063</v>
      </c>
      <c r="I9" s="7">
        <f>+H9/F9</f>
        <v>3.0090694053180236E-2</v>
      </c>
      <c r="J9" s="32">
        <f>+コピー!I2</f>
        <v>-4338</v>
      </c>
      <c r="K9" s="7">
        <f>+J9/F9</f>
        <v>-2.5781835039047178E-2</v>
      </c>
      <c r="L9" s="33"/>
      <c r="M9" s="33">
        <f>VALUE(SUBSTITUTE(コピー!L2,"円","　"))</f>
        <v>1594</v>
      </c>
      <c r="N9" s="10"/>
      <c r="O9" s="10">
        <f>+B9/M9</f>
        <v>1.2233375156838142</v>
      </c>
    </row>
    <row r="10" spans="1:20">
      <c r="B10" s="42">
        <v>980</v>
      </c>
      <c r="C10" s="47">
        <f t="shared" si="2"/>
        <v>26019736.842105262</v>
      </c>
      <c r="E10" s="36">
        <f>+コピー!B3</f>
        <v>39508</v>
      </c>
      <c r="F10" s="32">
        <f>+コピー!C3</f>
        <v>166588</v>
      </c>
      <c r="G10" s="7">
        <f>+(F10-F9)/F9</f>
        <v>-9.9252338670375254E-3</v>
      </c>
      <c r="H10" s="32">
        <f>+コピー!E3</f>
        <v>2896</v>
      </c>
      <c r="I10" s="7">
        <f t="shared" ref="I10:I23" si="3">+H10/F10</f>
        <v>1.7384205344922802E-2</v>
      </c>
      <c r="J10" s="32">
        <f>+コピー!I3</f>
        <v>791</v>
      </c>
      <c r="K10" s="7">
        <f t="shared" ref="K10:K23" si="4">+J10/F10</f>
        <v>4.7482411698321608E-3</v>
      </c>
      <c r="L10" s="33">
        <f>VALUE(SUBSTITUTE(コピー!K3,"円","　"))</f>
        <v>30.4</v>
      </c>
      <c r="M10" s="33">
        <f>VALUE(SUBSTITUTE(コピー!L3,"円","　"))</f>
        <v>1424.3</v>
      </c>
      <c r="N10" s="10">
        <f t="shared" ref="N10:N23" si="5">+B10/L10</f>
        <v>32.236842105263158</v>
      </c>
      <c r="O10" s="10">
        <f t="shared" ref="O10:O22" si="6">+B10/M10</f>
        <v>0.68805729130099003</v>
      </c>
    </row>
    <row r="11" spans="1:20">
      <c r="B11" s="42">
        <v>800</v>
      </c>
      <c r="C11" s="47">
        <f t="shared" si="2"/>
        <v>26000000</v>
      </c>
      <c r="E11" s="36">
        <f>+コピー!B4</f>
        <v>39873</v>
      </c>
      <c r="F11" s="32">
        <f>+コピー!C4</f>
        <v>150325</v>
      </c>
      <c r="G11" s="7">
        <f t="shared" ref="G11:G23" si="7">+(F11-F10)/F10</f>
        <v>-9.762407856508272E-2</v>
      </c>
      <c r="H11" s="32">
        <f>+コピー!E4</f>
        <v>1830</v>
      </c>
      <c r="I11" s="7">
        <f t="shared" si="3"/>
        <v>1.2173623815067354E-2</v>
      </c>
      <c r="J11" s="32">
        <f>+コピー!I4</f>
        <v>598</v>
      </c>
      <c r="K11" s="7">
        <f t="shared" si="4"/>
        <v>3.9780475636121736E-3</v>
      </c>
      <c r="L11" s="33">
        <f>VALUE(SUBSTITUTE(コピー!K4,"円","　"))</f>
        <v>23</v>
      </c>
      <c r="M11" s="33">
        <f>VALUE(SUBSTITUTE(コピー!L4,"円","　"))</f>
        <v>1211</v>
      </c>
      <c r="N11" s="10">
        <f t="shared" si="5"/>
        <v>34.782608695652172</v>
      </c>
      <c r="O11" s="10">
        <f t="shared" si="6"/>
        <v>0.66061106523534274</v>
      </c>
    </row>
    <row r="12" spans="1:20">
      <c r="B12" s="42">
        <v>1100</v>
      </c>
      <c r="C12" s="47">
        <f t="shared" si="2"/>
        <v>26071428.571428571</v>
      </c>
      <c r="E12" s="36">
        <f>+コピー!B5</f>
        <v>40238</v>
      </c>
      <c r="F12" s="32">
        <f>+コピー!C5</f>
        <v>140936</v>
      </c>
      <c r="G12" s="7">
        <f t="shared" si="7"/>
        <v>-6.245800765009147E-2</v>
      </c>
      <c r="H12" s="32">
        <f>+コピー!E5</f>
        <v>3010</v>
      </c>
      <c r="I12" s="7">
        <f t="shared" si="3"/>
        <v>2.1357211784072204E-2</v>
      </c>
      <c r="J12" s="32">
        <f>+コピー!I5</f>
        <v>511</v>
      </c>
      <c r="K12" s="7">
        <f t="shared" si="4"/>
        <v>3.6257592098541181E-3</v>
      </c>
      <c r="L12" s="33">
        <f>VALUE(SUBSTITUTE(コピー!K5,"円","　"))</f>
        <v>19.600000000000001</v>
      </c>
      <c r="M12" s="33">
        <f>VALUE(SUBSTITUTE(コピー!L5,"円","　"))</f>
        <v>1275.4000000000001</v>
      </c>
      <c r="N12" s="10">
        <f t="shared" si="5"/>
        <v>56.12244897959183</v>
      </c>
      <c r="O12" s="10">
        <f t="shared" si="6"/>
        <v>0.86247451779833773</v>
      </c>
    </row>
    <row r="13" spans="1:20">
      <c r="B13" s="42">
        <v>1400</v>
      </c>
      <c r="C13" s="47">
        <f t="shared" si="2"/>
        <v>26041666.666666668</v>
      </c>
      <c r="E13" s="36">
        <f>+コピー!B6</f>
        <v>40603</v>
      </c>
      <c r="F13" s="32">
        <f>+コピー!C6</f>
        <v>141506</v>
      </c>
      <c r="G13" s="7">
        <f t="shared" si="7"/>
        <v>4.0443889424987226E-3</v>
      </c>
      <c r="H13" s="32">
        <f>+コピー!E6</f>
        <v>4349</v>
      </c>
      <c r="I13" s="7">
        <f t="shared" si="3"/>
        <v>3.0733679137280399E-2</v>
      </c>
      <c r="J13" s="32">
        <f>+コピー!I6</f>
        <v>1375</v>
      </c>
      <c r="K13" s="7">
        <f t="shared" si="4"/>
        <v>9.7169024634997814E-3</v>
      </c>
      <c r="L13" s="33">
        <f>VALUE(SUBSTITUTE(コピー!K6,"円","　"))</f>
        <v>52.8</v>
      </c>
      <c r="M13" s="33">
        <f>VALUE(SUBSTITUTE(コピー!L6,"円","　"))</f>
        <v>1278.7</v>
      </c>
      <c r="N13" s="10">
        <f t="shared" si="5"/>
        <v>26.515151515151516</v>
      </c>
      <c r="O13" s="10">
        <f t="shared" si="6"/>
        <v>1.0948619691874559</v>
      </c>
      <c r="R13" s="4">
        <v>115969</v>
      </c>
      <c r="S13" s="4">
        <v>33306</v>
      </c>
      <c r="T13" s="59">
        <f>+S13/R13</f>
        <v>0.28719744069535824</v>
      </c>
    </row>
    <row r="14" spans="1:20">
      <c r="B14" s="42">
        <v>1200</v>
      </c>
      <c r="C14" s="47">
        <f t="shared" si="2"/>
        <v>26011904.761904757</v>
      </c>
      <c r="E14" s="36">
        <f>+コピー!B7</f>
        <v>40969</v>
      </c>
      <c r="F14" s="32">
        <f>+コピー!C7</f>
        <v>151209</v>
      </c>
      <c r="G14" s="7">
        <f t="shared" si="7"/>
        <v>6.856953062060972E-2</v>
      </c>
      <c r="H14" s="32">
        <f>+コピー!E7</f>
        <v>4542</v>
      </c>
      <c r="I14" s="7">
        <f t="shared" si="3"/>
        <v>3.0037894569767673E-2</v>
      </c>
      <c r="J14" s="32">
        <f>+コピー!I7</f>
        <v>874</v>
      </c>
      <c r="K14" s="7">
        <f t="shared" si="4"/>
        <v>5.7800792280882753E-3</v>
      </c>
      <c r="L14" s="33">
        <f>VALUE(SUBSTITUTE(コピー!K7,"円","　"))</f>
        <v>33.6</v>
      </c>
      <c r="M14" s="33">
        <f>VALUE(SUBSTITUTE(コピー!L7,"円","　"))</f>
        <v>1291.9000000000001</v>
      </c>
      <c r="N14" s="10">
        <f t="shared" si="5"/>
        <v>35.714285714285715</v>
      </c>
      <c r="O14" s="10">
        <f t="shared" si="6"/>
        <v>0.9288644631937456</v>
      </c>
      <c r="R14" s="4">
        <v>125469</v>
      </c>
      <c r="S14" s="4">
        <v>33569</v>
      </c>
      <c r="T14" s="59">
        <f t="shared" ref="T14:T22" si="8">+S14/R14</f>
        <v>0.26754815930628284</v>
      </c>
    </row>
    <row r="15" spans="1:20">
      <c r="B15" s="42">
        <v>1300</v>
      </c>
      <c r="C15" s="47">
        <f t="shared" si="2"/>
        <v>26047430.830039524</v>
      </c>
      <c r="E15" s="36">
        <f>+コピー!B8</f>
        <v>41334</v>
      </c>
      <c r="F15" s="32">
        <f>+コピー!C8</f>
        <v>158153</v>
      </c>
      <c r="G15" s="7">
        <f t="shared" si="7"/>
        <v>4.5923192402568633E-2</v>
      </c>
      <c r="H15" s="32">
        <f>+コピー!E8</f>
        <v>4703</v>
      </c>
      <c r="I15" s="7">
        <f t="shared" si="3"/>
        <v>2.9737026803158966E-2</v>
      </c>
      <c r="J15" s="32">
        <f>+コピー!I8</f>
        <v>1318</v>
      </c>
      <c r="K15" s="7">
        <f t="shared" si="4"/>
        <v>8.3337021744766138E-3</v>
      </c>
      <c r="L15" s="33">
        <f>VALUE(SUBSTITUTE(コピー!K8,"円","　"))</f>
        <v>50.6</v>
      </c>
      <c r="M15" s="33">
        <f>VALUE(SUBSTITUTE(コピー!L8,"円","　"))</f>
        <v>1383.2</v>
      </c>
      <c r="N15" s="10">
        <f t="shared" si="5"/>
        <v>25.691699604743082</v>
      </c>
      <c r="O15" s="10">
        <f t="shared" si="6"/>
        <v>0.93984962406015038</v>
      </c>
      <c r="P15" s="32">
        <f>VALUE(SUBSTITUTE(コピー!O8,"円","　"))</f>
        <v>37.5</v>
      </c>
      <c r="Q15" s="7">
        <f t="shared" ref="Q15:Q23" si="9">+P15/B15</f>
        <v>2.8846153846153848E-2</v>
      </c>
      <c r="R15" s="4">
        <v>131618</v>
      </c>
      <c r="S15" s="4">
        <v>36002</v>
      </c>
      <c r="T15" s="59">
        <f t="shared" si="8"/>
        <v>0.27353401510431702</v>
      </c>
    </row>
    <row r="16" spans="1:20">
      <c r="B16" s="42">
        <v>1400</v>
      </c>
      <c r="C16" s="47">
        <f t="shared" si="2"/>
        <v>26032719.836400818</v>
      </c>
      <c r="E16" s="36">
        <f>+コピー!B9</f>
        <v>41699</v>
      </c>
      <c r="F16" s="32">
        <f>+コピー!C9</f>
        <v>180392</v>
      </c>
      <c r="G16" s="7">
        <f t="shared" si="7"/>
        <v>0.14061699746448059</v>
      </c>
      <c r="H16" s="32">
        <f>+コピー!E9</f>
        <v>3577</v>
      </c>
      <c r="I16" s="7">
        <f t="shared" si="3"/>
        <v>1.9829038981773028E-2</v>
      </c>
      <c r="J16" s="32">
        <f>+コピー!I9</f>
        <v>2546</v>
      </c>
      <c r="K16" s="7">
        <f t="shared" si="4"/>
        <v>1.4113707924963413E-2</v>
      </c>
      <c r="L16" s="33">
        <f>VALUE(SUBSTITUTE(コピー!K9,"円","　"))</f>
        <v>97.8</v>
      </c>
      <c r="M16" s="33">
        <f>VALUE(SUBSTITUTE(コピー!L9,"円","　"))</f>
        <v>1427.5</v>
      </c>
      <c r="N16" s="10">
        <f t="shared" si="5"/>
        <v>14.314928425357873</v>
      </c>
      <c r="O16" s="10">
        <f t="shared" si="6"/>
        <v>0.98073555166374782</v>
      </c>
      <c r="P16" s="32">
        <f>VALUE(SUBSTITUTE(コピー!O9,"円","　"))</f>
        <v>37.5</v>
      </c>
      <c r="Q16" s="7">
        <f t="shared" si="9"/>
        <v>2.6785714285714284E-2</v>
      </c>
      <c r="R16" s="4">
        <v>135890</v>
      </c>
      <c r="S16" s="4">
        <v>37155</v>
      </c>
      <c r="T16" s="59">
        <f t="shared" si="8"/>
        <v>0.27341967768047687</v>
      </c>
    </row>
    <row r="17" spans="2:20">
      <c r="B17" s="42">
        <v>1400</v>
      </c>
      <c r="C17" s="47">
        <f t="shared" si="2"/>
        <v>26032350.142721221</v>
      </c>
      <c r="E17" s="36">
        <f>+コピー!B10</f>
        <v>42064</v>
      </c>
      <c r="F17" s="32">
        <f>+コピー!C10</f>
        <v>168833</v>
      </c>
      <c r="G17" s="7">
        <f t="shared" si="7"/>
        <v>-6.4077120936626902E-2</v>
      </c>
      <c r="H17" s="32">
        <f>+コピー!E10</f>
        <v>3452</v>
      </c>
      <c r="I17" s="7">
        <f t="shared" si="3"/>
        <v>2.0446239775399361E-2</v>
      </c>
      <c r="J17" s="32">
        <f>+コピー!I10</f>
        <v>2736</v>
      </c>
      <c r="K17" s="7">
        <f t="shared" si="4"/>
        <v>1.6205362695681531E-2</v>
      </c>
      <c r="L17" s="33">
        <f>VALUE(SUBSTITUTE(コピー!K10,"円","　"))</f>
        <v>105.1</v>
      </c>
      <c r="M17" s="33">
        <f>VALUE(SUBSTITUTE(コピー!L10,"円","　"))</f>
        <v>1558.8</v>
      </c>
      <c r="N17" s="10">
        <f t="shared" si="5"/>
        <v>13.320647002854425</v>
      </c>
      <c r="O17" s="10">
        <f t="shared" si="6"/>
        <v>0.89812676417757253</v>
      </c>
      <c r="P17" s="32">
        <f>VALUE(SUBSTITUTE(コピー!O10,"円","　"))</f>
        <v>37.5</v>
      </c>
      <c r="Q17" s="7">
        <f t="shared" si="9"/>
        <v>2.6785714285714284E-2</v>
      </c>
      <c r="R17" s="4">
        <v>135596</v>
      </c>
      <c r="S17" s="4">
        <v>40574</v>
      </c>
      <c r="T17" s="59">
        <f t="shared" si="8"/>
        <v>0.2992271158441252</v>
      </c>
    </row>
    <row r="18" spans="2:20">
      <c r="B18" s="42">
        <v>1500</v>
      </c>
      <c r="C18" s="47">
        <f t="shared" si="2"/>
        <v>26031331.592689298</v>
      </c>
      <c r="E18" s="36">
        <f>+コピー!B11</f>
        <v>42430</v>
      </c>
      <c r="F18" s="32">
        <f>+コピー!C11</f>
        <v>168141</v>
      </c>
      <c r="G18" s="7">
        <f t="shared" si="7"/>
        <v>-4.0987247753697439E-3</v>
      </c>
      <c r="H18" s="32">
        <f>+コピー!E11</f>
        <v>5586</v>
      </c>
      <c r="I18" s="7">
        <f t="shared" si="3"/>
        <v>3.3222117151676271E-2</v>
      </c>
      <c r="J18" s="32">
        <f>+コピー!I11</f>
        <v>3988</v>
      </c>
      <c r="K18" s="7">
        <f t="shared" si="4"/>
        <v>2.3718188900981915E-2</v>
      </c>
      <c r="L18" s="33">
        <f>VALUE(SUBSTITUTE(コピー!K11,"円","　"))</f>
        <v>153.19999999999999</v>
      </c>
      <c r="M18" s="33">
        <f>VALUE(SUBSTITUTE(コピー!L11,"円","　"))</f>
        <v>1567.1</v>
      </c>
      <c r="N18" s="10">
        <f t="shared" si="5"/>
        <v>9.7911227154047005</v>
      </c>
      <c r="O18" s="10">
        <f t="shared" si="6"/>
        <v>0.95718205602705642</v>
      </c>
      <c r="P18" s="32">
        <f>VALUE(SUBSTITUTE(コピー!O11,"円","　"))</f>
        <v>50</v>
      </c>
      <c r="Q18" s="7">
        <f t="shared" si="9"/>
        <v>3.3333333333333333E-2</v>
      </c>
      <c r="R18" s="4">
        <v>130315</v>
      </c>
      <c r="S18" s="4">
        <v>40790</v>
      </c>
      <c r="T18" s="59">
        <f t="shared" si="8"/>
        <v>0.3130107815677397</v>
      </c>
    </row>
    <row r="19" spans="2:20">
      <c r="B19" s="42">
        <v>2100</v>
      </c>
      <c r="C19" s="47">
        <f t="shared" si="2"/>
        <v>26022380.467955239</v>
      </c>
      <c r="E19" s="36">
        <f>+コピー!B12</f>
        <v>42795</v>
      </c>
      <c r="F19" s="32">
        <f>+コピー!C12</f>
        <v>168848</v>
      </c>
      <c r="G19" s="7">
        <f t="shared" si="7"/>
        <v>4.2048043011520091E-3</v>
      </c>
      <c r="H19" s="32">
        <f>+コピー!E12</f>
        <v>8515</v>
      </c>
      <c r="I19" s="7">
        <f t="shared" si="3"/>
        <v>5.0429972519662657E-2</v>
      </c>
      <c r="J19" s="32">
        <f>+コピー!I12</f>
        <v>5116</v>
      </c>
      <c r="K19" s="7">
        <f t="shared" si="4"/>
        <v>3.0299440917274708E-2</v>
      </c>
      <c r="L19" s="33">
        <f>VALUE(SUBSTITUTE(コピー!K12,"円","　"))</f>
        <v>196.6</v>
      </c>
      <c r="M19" s="33">
        <f>VALUE(SUBSTITUTE(コピー!L12,"円","　"))</f>
        <v>1790.9</v>
      </c>
      <c r="N19" s="10">
        <f t="shared" si="5"/>
        <v>10.681586978636826</v>
      </c>
      <c r="O19" s="10">
        <f t="shared" si="6"/>
        <v>1.1725947847451001</v>
      </c>
      <c r="P19" s="32">
        <f>VALUE(SUBSTITUTE(コピー!O12,"円","　"))</f>
        <v>64</v>
      </c>
      <c r="Q19" s="7">
        <f t="shared" si="9"/>
        <v>3.0476190476190476E-2</v>
      </c>
      <c r="R19" s="4">
        <v>132171</v>
      </c>
      <c r="S19" s="4">
        <v>46614</v>
      </c>
      <c r="T19" s="59">
        <f t="shared" si="8"/>
        <v>0.35267948339650906</v>
      </c>
    </row>
    <row r="20" spans="2:20">
      <c r="B20" s="42">
        <v>2600</v>
      </c>
      <c r="C20" s="47">
        <f t="shared" si="2"/>
        <v>26026490.066225164</v>
      </c>
      <c r="E20" s="36">
        <f>+コピー!B13</f>
        <v>43160</v>
      </c>
      <c r="F20" s="32">
        <f>+コピー!C13</f>
        <v>170581</v>
      </c>
      <c r="G20" s="7">
        <f t="shared" si="7"/>
        <v>1.0263669098834454E-2</v>
      </c>
      <c r="H20" s="32">
        <f>+コピー!E13</f>
        <v>7519</v>
      </c>
      <c r="I20" s="7">
        <f t="shared" si="3"/>
        <v>4.4078766099389731E-2</v>
      </c>
      <c r="J20" s="32">
        <f>+コピー!I13</f>
        <v>5895</v>
      </c>
      <c r="K20" s="7">
        <f t="shared" si="4"/>
        <v>3.4558362302952852E-2</v>
      </c>
      <c r="L20" s="33">
        <f>VALUE(SUBSTITUTE(コピー!K13,"円","　"))</f>
        <v>226.5</v>
      </c>
      <c r="M20" s="33">
        <f>VALUE(SUBSTITUTE(コピー!L13,"円","　"))</f>
        <v>2084.1</v>
      </c>
      <c r="N20" s="10">
        <f t="shared" si="5"/>
        <v>11.479028697571744</v>
      </c>
      <c r="O20" s="10">
        <f t="shared" si="6"/>
        <v>1.2475409049469797</v>
      </c>
      <c r="P20" s="32">
        <f>VALUE(SUBSTITUTE(コピー!O13,"円","　"))</f>
        <v>74</v>
      </c>
      <c r="Q20" s="7">
        <f>+P15/B20</f>
        <v>1.4423076923076924E-2</v>
      </c>
      <c r="R20" s="4">
        <v>142024</v>
      </c>
      <c r="S20" s="4">
        <v>54245</v>
      </c>
      <c r="T20" s="59">
        <f t="shared" si="8"/>
        <v>0.38194248859347718</v>
      </c>
    </row>
    <row r="21" spans="2:20">
      <c r="B21" s="42">
        <v>2100</v>
      </c>
      <c r="C21" s="47">
        <f>+J21/L21*1000000</f>
        <v>26031933.767001774</v>
      </c>
      <c r="E21" s="36">
        <f>+コピー!B14</f>
        <v>43525</v>
      </c>
      <c r="F21" s="32">
        <f>+コピー!C14</f>
        <v>182962</v>
      </c>
      <c r="G21" s="7">
        <f t="shared" si="7"/>
        <v>7.2581354312613949E-2</v>
      </c>
      <c r="H21" s="32">
        <f>+コピー!E14</f>
        <v>5733</v>
      </c>
      <c r="I21" s="7">
        <f t="shared" si="3"/>
        <v>3.1334375444081283E-2</v>
      </c>
      <c r="J21" s="32">
        <f>+コピー!I14</f>
        <v>4402</v>
      </c>
      <c r="K21" s="7">
        <f t="shared" si="4"/>
        <v>2.4059640799728905E-2</v>
      </c>
      <c r="L21" s="33">
        <f>VALUE(SUBSTITUTE(コピー!K14,"円","　"))</f>
        <v>169.1</v>
      </c>
      <c r="M21" s="33">
        <f>VALUE(SUBSTITUTE(コピー!L14,"円","　"))</f>
        <v>2263.1</v>
      </c>
      <c r="N21" s="10">
        <f t="shared" si="5"/>
        <v>12.418687167356595</v>
      </c>
      <c r="O21" s="10">
        <f t="shared" si="6"/>
        <v>0.92793071450665021</v>
      </c>
      <c r="P21" s="32">
        <f>VALUE(SUBSTITUTE(コピー!O14,"円","　"))</f>
        <v>74</v>
      </c>
      <c r="Q21" s="7">
        <f t="shared" si="9"/>
        <v>3.5238095238095235E-2</v>
      </c>
      <c r="R21" s="4">
        <v>160158</v>
      </c>
      <c r="S21" s="4">
        <v>58904</v>
      </c>
      <c r="T21" s="59">
        <f t="shared" si="8"/>
        <v>0.36778681052460693</v>
      </c>
    </row>
    <row r="22" spans="2:20" ht="13.5">
      <c r="B22" s="42">
        <v>1650</v>
      </c>
      <c r="C22" s="47">
        <f>+J22/L22*1000000</f>
        <v>26024844.720496893</v>
      </c>
      <c r="D22" s="67">
        <v>43963</v>
      </c>
      <c r="E22" s="36">
        <f>+コピー!B15</f>
        <v>43891</v>
      </c>
      <c r="F22" s="32">
        <f>+コピー!C15</f>
        <v>202481</v>
      </c>
      <c r="G22" s="7">
        <f t="shared" si="7"/>
        <v>0.10668335501360938</v>
      </c>
      <c r="H22" s="32">
        <f>+コピー!E15</f>
        <v>8384</v>
      </c>
      <c r="I22" s="7">
        <f t="shared" si="3"/>
        <v>4.1406354176441243E-2</v>
      </c>
      <c r="J22" s="32">
        <f>+コピー!I15</f>
        <v>5447</v>
      </c>
      <c r="K22" s="7">
        <f t="shared" si="4"/>
        <v>2.6901289503706519E-2</v>
      </c>
      <c r="L22" s="33">
        <f>VALUE(SUBSTITUTE(コピー!K15,"円","　"))</f>
        <v>209.3</v>
      </c>
      <c r="M22" s="33">
        <f>VALUE(SUBSTITUTE(コピー!L15,"円","　"))</f>
        <v>2143</v>
      </c>
      <c r="N22" s="10">
        <f t="shared" si="5"/>
        <v>7.8834209268991877</v>
      </c>
      <c r="O22" s="10">
        <f t="shared" si="6"/>
        <v>0.76994867008866075</v>
      </c>
      <c r="P22" s="32">
        <f>VALUE(SUBSTITUTE(コピー!O15,"円","　"))</f>
        <v>70</v>
      </c>
      <c r="Q22" s="48">
        <f t="shared" si="9"/>
        <v>4.2424242424242427E-2</v>
      </c>
      <c r="R22" s="4">
        <v>170638</v>
      </c>
      <c r="S22" s="4">
        <v>55778</v>
      </c>
      <c r="T22" s="59">
        <f t="shared" si="8"/>
        <v>0.32687912422789767</v>
      </c>
    </row>
    <row r="23" spans="2:20">
      <c r="B23" s="42">
        <v>1745</v>
      </c>
      <c r="C23" s="70">
        <f>+C22</f>
        <v>26024844.720496893</v>
      </c>
      <c r="E23" s="31">
        <v>2021</v>
      </c>
      <c r="F23" s="32">
        <f>+AVERAGE(F32)*4</f>
        <v>172964</v>
      </c>
      <c r="G23" s="7">
        <f t="shared" si="7"/>
        <v>-0.14577664077123287</v>
      </c>
      <c r="H23" s="32">
        <f>+AVERAGE(H32)*4</f>
        <v>2484</v>
      </c>
      <c r="I23" s="7">
        <f t="shared" si="3"/>
        <v>1.4361369996068546E-2</v>
      </c>
      <c r="J23" s="32">
        <f>+AVERAGE(J32)*4</f>
        <v>1460</v>
      </c>
      <c r="K23" s="7">
        <f t="shared" si="4"/>
        <v>8.441062880136907E-3</v>
      </c>
      <c r="L23" s="32">
        <f>+AVERAGE(L32)*4</f>
        <v>56</v>
      </c>
      <c r="N23" s="10">
        <f t="shared" si="5"/>
        <v>31.160714285714285</v>
      </c>
      <c r="P23" s="32">
        <f>VALUE(SUBSTITUTE(コピー!O16,"円","　"))</f>
        <v>70</v>
      </c>
      <c r="Q23" s="7">
        <f t="shared" si="9"/>
        <v>4.0114613180515762E-2</v>
      </c>
      <c r="R23" s="4"/>
      <c r="S23" s="4"/>
    </row>
    <row r="24" spans="2:20">
      <c r="B24" s="46">
        <f t="shared" ref="B24:B27" si="10">+L24*N24</f>
        <v>1954.7994155727924</v>
      </c>
      <c r="C24" s="70">
        <f t="shared" ref="C24:C27" si="11">+C23</f>
        <v>26024844.720496893</v>
      </c>
      <c r="E24" s="31">
        <v>2022</v>
      </c>
      <c r="F24" s="46">
        <f>+F22*(1+G24)</f>
        <v>203493.40499999997</v>
      </c>
      <c r="G24" s="71">
        <v>5.0000000000000001E-3</v>
      </c>
      <c r="H24" s="46">
        <f t="shared" ref="H24:H27" si="12">+F24*I24</f>
        <v>7122.2691749999994</v>
      </c>
      <c r="I24" s="71">
        <v>3.5000000000000003E-2</v>
      </c>
      <c r="J24" s="46">
        <f t="shared" ref="J24:J27" si="13">+F24*K24</f>
        <v>5087.3351249999996</v>
      </c>
      <c r="K24" s="71">
        <v>2.5000000000000001E-2</v>
      </c>
      <c r="L24" s="15">
        <f t="shared" ref="L24:L27" si="14">+J24/C24*1000000</f>
        <v>195.47994155727923</v>
      </c>
      <c r="N24" s="42">
        <v>10</v>
      </c>
      <c r="R24" s="4"/>
      <c r="S24" s="4"/>
    </row>
    <row r="25" spans="2:20">
      <c r="B25" s="46">
        <f t="shared" si="10"/>
        <v>1964.5734126506566</v>
      </c>
      <c r="C25" s="70">
        <f t="shared" si="11"/>
        <v>26024844.720496893</v>
      </c>
      <c r="E25" s="31">
        <v>2023</v>
      </c>
      <c r="F25" s="46">
        <f t="shared" ref="F25:F27" si="15">+F24*(1+G25)</f>
        <v>204510.87202499996</v>
      </c>
      <c r="G25" s="71">
        <f t="shared" ref="G25:K27" si="16">+G24</f>
        <v>5.0000000000000001E-3</v>
      </c>
      <c r="H25" s="46">
        <f t="shared" si="12"/>
        <v>7157.8805208749991</v>
      </c>
      <c r="I25" s="71">
        <f t="shared" si="16"/>
        <v>3.5000000000000003E-2</v>
      </c>
      <c r="J25" s="46">
        <f t="shared" si="13"/>
        <v>5112.7718006249997</v>
      </c>
      <c r="K25" s="71">
        <f t="shared" si="16"/>
        <v>2.5000000000000001E-2</v>
      </c>
      <c r="L25" s="15">
        <f t="shared" si="14"/>
        <v>196.45734126506565</v>
      </c>
      <c r="N25" s="42">
        <f t="shared" ref="N25:N27" si="17">+N24</f>
        <v>10</v>
      </c>
      <c r="R25" s="4"/>
      <c r="S25" s="4"/>
    </row>
    <row r="26" spans="2:20">
      <c r="B26" s="46">
        <f t="shared" si="10"/>
        <v>1974.3962797139091</v>
      </c>
      <c r="C26" s="70">
        <f t="shared" si="11"/>
        <v>26024844.720496893</v>
      </c>
      <c r="E26" s="31">
        <v>2024</v>
      </c>
      <c r="F26" s="46">
        <f t="shared" si="15"/>
        <v>205533.42638512494</v>
      </c>
      <c r="G26" s="71">
        <f t="shared" si="16"/>
        <v>5.0000000000000001E-3</v>
      </c>
      <c r="H26" s="46">
        <f t="shared" si="12"/>
        <v>7193.6699234793732</v>
      </c>
      <c r="I26" s="71">
        <f t="shared" si="16"/>
        <v>3.5000000000000003E-2</v>
      </c>
      <c r="J26" s="46">
        <f t="shared" si="13"/>
        <v>5138.3356596281237</v>
      </c>
      <c r="K26" s="71">
        <f t="shared" si="16"/>
        <v>2.5000000000000001E-2</v>
      </c>
      <c r="L26" s="15">
        <f t="shared" si="14"/>
        <v>197.43962797139091</v>
      </c>
      <c r="N26" s="42">
        <f t="shared" si="17"/>
        <v>10</v>
      </c>
      <c r="R26" s="4"/>
      <c r="S26" s="4"/>
    </row>
    <row r="27" spans="2:20">
      <c r="B27" s="46">
        <f t="shared" si="10"/>
        <v>1984.268261112479</v>
      </c>
      <c r="C27" s="70">
        <f t="shared" si="11"/>
        <v>26024844.720496893</v>
      </c>
      <c r="D27" s="60">
        <f>+(B27-B2)/B2</f>
        <v>-3.6762980042485939E-2</v>
      </c>
      <c r="E27" s="31">
        <v>2025</v>
      </c>
      <c r="F27" s="46">
        <f t="shared" si="15"/>
        <v>206561.09351705055</v>
      </c>
      <c r="G27" s="71">
        <f t="shared" si="16"/>
        <v>5.0000000000000001E-3</v>
      </c>
      <c r="H27" s="46">
        <f t="shared" si="12"/>
        <v>7229.6382730967698</v>
      </c>
      <c r="I27" s="71">
        <f t="shared" si="16"/>
        <v>3.5000000000000003E-2</v>
      </c>
      <c r="J27" s="46">
        <f t="shared" si="13"/>
        <v>5164.0273379262644</v>
      </c>
      <c r="K27" s="71">
        <f t="shared" si="16"/>
        <v>2.5000000000000001E-2</v>
      </c>
      <c r="L27" s="15">
        <f t="shared" si="14"/>
        <v>198.42682611124789</v>
      </c>
      <c r="N27" s="42">
        <f t="shared" si="17"/>
        <v>10</v>
      </c>
      <c r="R27" s="4"/>
      <c r="S27" s="4"/>
    </row>
    <row r="28" spans="2:20">
      <c r="C28" s="47">
        <v>27080043</v>
      </c>
    </row>
    <row r="29" spans="2:20" ht="25.5">
      <c r="F29" s="72" t="s">
        <v>68</v>
      </c>
      <c r="G29" s="72" t="s">
        <v>69</v>
      </c>
      <c r="H29" s="72" t="s">
        <v>70</v>
      </c>
      <c r="I29" s="72" t="s">
        <v>71</v>
      </c>
      <c r="J29" s="72" t="s">
        <v>72</v>
      </c>
      <c r="K29" s="72" t="s">
        <v>73</v>
      </c>
    </row>
    <row r="30" spans="2:20">
      <c r="F30" s="73">
        <f>+F22</f>
        <v>202481</v>
      </c>
      <c r="G30" s="73">
        <f>+F21</f>
        <v>182962</v>
      </c>
      <c r="H30" s="76">
        <f>+F20</f>
        <v>170581</v>
      </c>
      <c r="I30" s="73">
        <f>+J22</f>
        <v>5447</v>
      </c>
      <c r="J30" s="73">
        <f>+J21</f>
        <v>4402</v>
      </c>
      <c r="K30" s="73">
        <f>+J20</f>
        <v>5895</v>
      </c>
    </row>
    <row r="32" spans="2:20">
      <c r="C32" s="81">
        <f>+コピー!P2</f>
        <v>44050</v>
      </c>
      <c r="D32" s="45" t="str">
        <f>+コピー!R2</f>
        <v>1Q</v>
      </c>
      <c r="E32" s="36">
        <f>+コピー!Q2</f>
        <v>43983</v>
      </c>
      <c r="F32" s="32">
        <f>+コピー!S2</f>
        <v>43241</v>
      </c>
      <c r="G32" s="7" t="e">
        <f t="shared" ref="G32" si="18">+(F32-F31)/F31</f>
        <v>#DIV/0!</v>
      </c>
      <c r="H32" s="32">
        <f>+コピー!U2</f>
        <v>621</v>
      </c>
      <c r="I32" s="7">
        <f t="shared" ref="I32" si="19">+H32/F32</f>
        <v>1.4361369996068546E-2</v>
      </c>
      <c r="J32" s="32">
        <f>+コピー!Y2</f>
        <v>365</v>
      </c>
      <c r="K32" s="7">
        <f t="shared" ref="K32" si="20">+J32/F32</f>
        <v>8.441062880136907E-3</v>
      </c>
      <c r="L32" s="33">
        <f>VALUE(SUBSTITUTE(コピー!AA2,"円","　"))</f>
        <v>14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95CC-95E0-4E0E-8861-04C0DD3682BB}">
  <dimension ref="A1:S30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Q28" sqref="Q28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8.875" style="45" customWidth="1"/>
    <col min="6" max="6" width="6.625" style="45" customWidth="1"/>
    <col min="7" max="7" width="6.875" style="45" customWidth="1"/>
    <col min="8" max="8" width="6.125" style="45" customWidth="1"/>
    <col min="9" max="9" width="6.625" style="45" customWidth="1"/>
    <col min="10" max="10" width="6" style="45" customWidth="1"/>
    <col min="11" max="11" width="6.5" style="45" customWidth="1"/>
    <col min="12" max="12" width="6" style="45" customWidth="1"/>
    <col min="13" max="13" width="6.25" style="45" customWidth="1"/>
    <col min="14" max="14" width="4.75" style="45" bestFit="1" customWidth="1"/>
    <col min="15" max="15" width="4.375" style="45" customWidth="1"/>
    <col min="16" max="16" width="3.625" style="45" customWidth="1"/>
    <col min="17" max="17" width="5.5" style="45" customWidth="1"/>
    <col min="18" max="18" width="6.625" style="45" customWidth="1"/>
    <col min="19" max="19" width="5.5" style="45" customWidth="1"/>
    <col min="20" max="20" width="3.5" style="45" customWidth="1"/>
    <col min="21" max="28" width="9" style="45"/>
    <col min="29" max="29" width="5.125" style="45" customWidth="1"/>
    <col min="30" max="16384" width="9" style="45"/>
  </cols>
  <sheetData>
    <row r="1" spans="1:1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4" t="s">
        <v>74</v>
      </c>
      <c r="S1" s="74" t="s">
        <v>75</v>
      </c>
    </row>
    <row r="2" spans="1:19" ht="41.25" customHeight="1" thickBot="1">
      <c r="A2" s="61" t="s">
        <v>37</v>
      </c>
      <c r="B2" s="42">
        <v>1852</v>
      </c>
      <c r="C2" s="9"/>
      <c r="D2" s="9"/>
      <c r="E2" s="36">
        <f>+E22</f>
        <v>43891</v>
      </c>
      <c r="F2" s="49">
        <f>+F22</f>
        <v>202481</v>
      </c>
      <c r="G2" s="50"/>
      <c r="H2" s="9">
        <f>+H22</f>
        <v>8384</v>
      </c>
      <c r="I2" s="51">
        <f>+H2/F2</f>
        <v>4.1406354176441243E-2</v>
      </c>
      <c r="J2" s="49">
        <f>+J22</f>
        <v>5447</v>
      </c>
      <c r="K2" s="51">
        <f>+J2/F2</f>
        <v>2.6901289503706519E-2</v>
      </c>
      <c r="L2" s="9">
        <f>+L22</f>
        <v>209.3</v>
      </c>
      <c r="M2" s="9">
        <f>+M22</f>
        <v>2143</v>
      </c>
      <c r="N2" s="17">
        <f t="shared" ref="N2" si="0">+B2/L2</f>
        <v>8.8485427615862395</v>
      </c>
      <c r="O2" s="18">
        <f>+B2/M2</f>
        <v>0.86420905272981796</v>
      </c>
      <c r="P2" s="52">
        <f>+P22</f>
        <v>70</v>
      </c>
      <c r="Q2" s="53">
        <f t="shared" ref="Q2" si="1">+P2/B2</f>
        <v>3.7796976241900648E-2</v>
      </c>
      <c r="R2" s="9">
        <f>+R22</f>
        <v>170638</v>
      </c>
      <c r="S2" s="9">
        <f>+S22</f>
        <v>55778</v>
      </c>
    </row>
    <row r="3" spans="1:19" ht="15.75" customHeight="1">
      <c r="A3" s="68">
        <v>44050</v>
      </c>
      <c r="B3" s="86" t="s">
        <v>28</v>
      </c>
      <c r="C3" s="87"/>
      <c r="D3" s="87"/>
      <c r="E3" s="54">
        <f>+G23</f>
        <v>1.4999999999999999E-2</v>
      </c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66"/>
      <c r="S3" s="66"/>
    </row>
    <row r="4" spans="1:19" ht="15.75" customHeight="1">
      <c r="B4" s="90" t="s">
        <v>29</v>
      </c>
      <c r="C4" s="91"/>
      <c r="D4" s="91"/>
      <c r="E4" s="55">
        <f>+K23</f>
        <v>2.9000000000000001E-2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66"/>
      <c r="S4" s="66"/>
    </row>
    <row r="5" spans="1:19" ht="15.75" customHeight="1">
      <c r="B5" s="90" t="s">
        <v>11</v>
      </c>
      <c r="C5" s="91"/>
      <c r="D5" s="91"/>
      <c r="E5" s="56">
        <f>+N23</f>
        <v>10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66"/>
      <c r="S5" s="66"/>
    </row>
    <row r="6" spans="1:19" ht="15.75" customHeight="1">
      <c r="A6" s="69"/>
      <c r="B6" s="90" t="s">
        <v>31</v>
      </c>
      <c r="C6" s="91"/>
      <c r="D6" s="91"/>
      <c r="E6" s="56">
        <f>+B27</f>
        <v>2430.6607002895003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66"/>
      <c r="S6" s="66"/>
    </row>
    <row r="7" spans="1:19" ht="15.75" customHeight="1" thickBot="1">
      <c r="B7" s="92" t="s">
        <v>32</v>
      </c>
      <c r="C7" s="93"/>
      <c r="D7" s="93"/>
      <c r="E7" s="57">
        <f>+D27</f>
        <v>0.31245178201376905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66"/>
      <c r="S7" s="66"/>
    </row>
    <row r="8" spans="1:19">
      <c r="A8" s="34" t="s">
        <v>15</v>
      </c>
      <c r="C8" s="1" t="s">
        <v>27</v>
      </c>
      <c r="G8" s="14">
        <f>AVERAGE(G9:G21)</f>
        <v>9.0017309457124748E-3</v>
      </c>
      <c r="I8" s="14">
        <f>AVERAGE(I9:I21)</f>
        <v>2.8527295806110149E-2</v>
      </c>
      <c r="K8" s="14">
        <f>AVERAGE(K9:K21)</f>
        <v>1.1796584639376868E-2</v>
      </c>
      <c r="N8" s="13">
        <f>AVERAGE(N9:N21)</f>
        <v>23.589086466822469</v>
      </c>
      <c r="O8" s="13">
        <f>AVERAGE(O9:O21)</f>
        <v>0.96785901711745725</v>
      </c>
    </row>
    <row r="9" spans="1:19">
      <c r="B9" s="42">
        <v>1950</v>
      </c>
      <c r="C9" s="47" t="e">
        <f t="shared" ref="C9:C20" si="2">+J9/L9*1000000</f>
        <v>#DIV/0!</v>
      </c>
      <c r="E9" s="36">
        <f>+コピー!B2</f>
        <v>39142</v>
      </c>
      <c r="F9" s="32">
        <f>+コピー!C2</f>
        <v>168258</v>
      </c>
      <c r="H9" s="32">
        <f>+コピー!E2</f>
        <v>5063</v>
      </c>
      <c r="I9" s="7">
        <f>+H9/F9</f>
        <v>3.0090694053180236E-2</v>
      </c>
      <c r="J9" s="32">
        <f>+コピー!I2</f>
        <v>-4338</v>
      </c>
      <c r="K9" s="7">
        <f>+J9/F9</f>
        <v>-2.5781835039047178E-2</v>
      </c>
      <c r="L9" s="33"/>
      <c r="M9" s="33">
        <f>VALUE(SUBSTITUTE(コピー!L2,"円","　"))</f>
        <v>1594</v>
      </c>
      <c r="N9" s="10"/>
      <c r="O9" s="10">
        <f>+B9/M9</f>
        <v>1.2233375156838142</v>
      </c>
    </row>
    <row r="10" spans="1:19">
      <c r="B10" s="42">
        <v>980</v>
      </c>
      <c r="C10" s="47">
        <f t="shared" si="2"/>
        <v>26019736.842105262</v>
      </c>
      <c r="E10" s="36">
        <f>+コピー!B3</f>
        <v>39508</v>
      </c>
      <c r="F10" s="32">
        <f>+コピー!C3</f>
        <v>166588</v>
      </c>
      <c r="G10" s="7">
        <f>+(F10-F9)/F9</f>
        <v>-9.9252338670375254E-3</v>
      </c>
      <c r="H10" s="32">
        <f>+コピー!E3</f>
        <v>2896</v>
      </c>
      <c r="I10" s="7">
        <f t="shared" ref="I10:I22" si="3">+H10/F10</f>
        <v>1.7384205344922802E-2</v>
      </c>
      <c r="J10" s="32">
        <f>+コピー!I3</f>
        <v>791</v>
      </c>
      <c r="K10" s="7">
        <f t="shared" ref="K10:K22" si="4">+J10/F10</f>
        <v>4.7482411698321608E-3</v>
      </c>
      <c r="L10" s="33">
        <f>VALUE(SUBSTITUTE(コピー!K3,"円","　"))</f>
        <v>30.4</v>
      </c>
      <c r="M10" s="33">
        <f>VALUE(SUBSTITUTE(コピー!L3,"円","　"))</f>
        <v>1424.3</v>
      </c>
      <c r="N10" s="10">
        <f t="shared" ref="N10:N22" si="5">+B10/L10</f>
        <v>32.236842105263158</v>
      </c>
      <c r="O10" s="10">
        <f t="shared" ref="O10:O22" si="6">+B10/M10</f>
        <v>0.68805729130099003</v>
      </c>
    </row>
    <row r="11" spans="1:19">
      <c r="B11" s="42">
        <v>800</v>
      </c>
      <c r="C11" s="47">
        <f t="shared" si="2"/>
        <v>26000000</v>
      </c>
      <c r="E11" s="36">
        <f>+コピー!B4</f>
        <v>39873</v>
      </c>
      <c r="F11" s="32">
        <f>+コピー!C4</f>
        <v>150325</v>
      </c>
      <c r="G11" s="7">
        <f t="shared" ref="G11:G22" si="7">+(F11-F10)/F10</f>
        <v>-9.762407856508272E-2</v>
      </c>
      <c r="H11" s="32">
        <f>+コピー!E4</f>
        <v>1830</v>
      </c>
      <c r="I11" s="7">
        <f t="shared" si="3"/>
        <v>1.2173623815067354E-2</v>
      </c>
      <c r="J11" s="32">
        <f>+コピー!I4</f>
        <v>598</v>
      </c>
      <c r="K11" s="7">
        <f t="shared" si="4"/>
        <v>3.9780475636121736E-3</v>
      </c>
      <c r="L11" s="33">
        <f>VALUE(SUBSTITUTE(コピー!K4,"円","　"))</f>
        <v>23</v>
      </c>
      <c r="M11" s="33">
        <f>VALUE(SUBSTITUTE(コピー!L4,"円","　"))</f>
        <v>1211</v>
      </c>
      <c r="N11" s="10">
        <f t="shared" si="5"/>
        <v>34.782608695652172</v>
      </c>
      <c r="O11" s="10">
        <f t="shared" si="6"/>
        <v>0.66061106523534274</v>
      </c>
    </row>
    <row r="12" spans="1:19">
      <c r="B12" s="42">
        <v>1100</v>
      </c>
      <c r="C12" s="47">
        <f t="shared" si="2"/>
        <v>26071428.571428571</v>
      </c>
      <c r="E12" s="36">
        <f>+コピー!B5</f>
        <v>40238</v>
      </c>
      <c r="F12" s="32">
        <f>+コピー!C5</f>
        <v>140936</v>
      </c>
      <c r="G12" s="7">
        <f t="shared" si="7"/>
        <v>-6.245800765009147E-2</v>
      </c>
      <c r="H12" s="32">
        <f>+コピー!E5</f>
        <v>3010</v>
      </c>
      <c r="I12" s="7">
        <f t="shared" si="3"/>
        <v>2.1357211784072204E-2</v>
      </c>
      <c r="J12" s="32">
        <f>+コピー!I5</f>
        <v>511</v>
      </c>
      <c r="K12" s="7">
        <f t="shared" si="4"/>
        <v>3.6257592098541181E-3</v>
      </c>
      <c r="L12" s="33">
        <f>VALUE(SUBSTITUTE(コピー!K5,"円","　"))</f>
        <v>19.600000000000001</v>
      </c>
      <c r="M12" s="33">
        <f>VALUE(SUBSTITUTE(コピー!L5,"円","　"))</f>
        <v>1275.4000000000001</v>
      </c>
      <c r="N12" s="10">
        <f t="shared" si="5"/>
        <v>56.12244897959183</v>
      </c>
      <c r="O12" s="10">
        <f t="shared" si="6"/>
        <v>0.86247451779833773</v>
      </c>
    </row>
    <row r="13" spans="1:19">
      <c r="B13" s="42">
        <v>1400</v>
      </c>
      <c r="C13" s="47">
        <f t="shared" si="2"/>
        <v>26041666.666666668</v>
      </c>
      <c r="E13" s="36">
        <f>+コピー!B6</f>
        <v>40603</v>
      </c>
      <c r="F13" s="32">
        <f>+コピー!C6</f>
        <v>141506</v>
      </c>
      <c r="G13" s="7">
        <f t="shared" si="7"/>
        <v>4.0443889424987226E-3</v>
      </c>
      <c r="H13" s="32">
        <f>+コピー!E6</f>
        <v>4349</v>
      </c>
      <c r="I13" s="7">
        <f t="shared" si="3"/>
        <v>3.0733679137280399E-2</v>
      </c>
      <c r="J13" s="32">
        <f>+コピー!I6</f>
        <v>1375</v>
      </c>
      <c r="K13" s="7">
        <f t="shared" si="4"/>
        <v>9.7169024634997814E-3</v>
      </c>
      <c r="L13" s="33">
        <f>VALUE(SUBSTITUTE(コピー!K6,"円","　"))</f>
        <v>52.8</v>
      </c>
      <c r="M13" s="33">
        <f>VALUE(SUBSTITUTE(コピー!L6,"円","　"))</f>
        <v>1278.7</v>
      </c>
      <c r="N13" s="10">
        <f t="shared" si="5"/>
        <v>26.515151515151516</v>
      </c>
      <c r="O13" s="10">
        <f t="shared" si="6"/>
        <v>1.0948619691874559</v>
      </c>
      <c r="R13" s="4">
        <v>115969</v>
      </c>
      <c r="S13" s="4">
        <v>33306</v>
      </c>
    </row>
    <row r="14" spans="1:19">
      <c r="B14" s="42">
        <v>1200</v>
      </c>
      <c r="C14" s="47">
        <f t="shared" si="2"/>
        <v>26011904.761904757</v>
      </c>
      <c r="E14" s="36">
        <f>+コピー!B7</f>
        <v>40969</v>
      </c>
      <c r="F14" s="32">
        <f>+コピー!C7</f>
        <v>151209</v>
      </c>
      <c r="G14" s="7">
        <f t="shared" si="7"/>
        <v>6.856953062060972E-2</v>
      </c>
      <c r="H14" s="32">
        <f>+コピー!E7</f>
        <v>4542</v>
      </c>
      <c r="I14" s="7">
        <f t="shared" si="3"/>
        <v>3.0037894569767673E-2</v>
      </c>
      <c r="J14" s="32">
        <f>+コピー!I7</f>
        <v>874</v>
      </c>
      <c r="K14" s="7">
        <f t="shared" si="4"/>
        <v>5.7800792280882753E-3</v>
      </c>
      <c r="L14" s="33">
        <f>VALUE(SUBSTITUTE(コピー!K7,"円","　"))</f>
        <v>33.6</v>
      </c>
      <c r="M14" s="33">
        <f>VALUE(SUBSTITUTE(コピー!L7,"円","　"))</f>
        <v>1291.9000000000001</v>
      </c>
      <c r="N14" s="10">
        <f t="shared" si="5"/>
        <v>35.714285714285715</v>
      </c>
      <c r="O14" s="10">
        <f t="shared" si="6"/>
        <v>0.9288644631937456</v>
      </c>
      <c r="R14" s="4">
        <v>125469</v>
      </c>
      <c r="S14" s="4">
        <v>33569</v>
      </c>
    </row>
    <row r="15" spans="1:19">
      <c r="B15" s="42">
        <v>1300</v>
      </c>
      <c r="C15" s="47">
        <f t="shared" si="2"/>
        <v>26047430.830039524</v>
      </c>
      <c r="E15" s="36">
        <f>+コピー!B8</f>
        <v>41334</v>
      </c>
      <c r="F15" s="32">
        <f>+コピー!C8</f>
        <v>158153</v>
      </c>
      <c r="G15" s="7">
        <f t="shared" si="7"/>
        <v>4.5923192402568633E-2</v>
      </c>
      <c r="H15" s="32">
        <f>+コピー!E8</f>
        <v>4703</v>
      </c>
      <c r="I15" s="7">
        <f t="shared" si="3"/>
        <v>2.9737026803158966E-2</v>
      </c>
      <c r="J15" s="32">
        <f>+コピー!I8</f>
        <v>1318</v>
      </c>
      <c r="K15" s="7">
        <f t="shared" si="4"/>
        <v>8.3337021744766138E-3</v>
      </c>
      <c r="L15" s="33">
        <f>VALUE(SUBSTITUTE(コピー!K8,"円","　"))</f>
        <v>50.6</v>
      </c>
      <c r="M15" s="33">
        <f>VALUE(SUBSTITUTE(コピー!L8,"円","　"))</f>
        <v>1383.2</v>
      </c>
      <c r="N15" s="10">
        <f t="shared" si="5"/>
        <v>25.691699604743082</v>
      </c>
      <c r="O15" s="10">
        <f t="shared" si="6"/>
        <v>0.93984962406015038</v>
      </c>
      <c r="P15" s="32">
        <f>VALUE(SUBSTITUTE(コピー!O8,"円","　"))</f>
        <v>37.5</v>
      </c>
      <c r="Q15" s="7">
        <f t="shared" ref="Q15:Q23" si="8">+P15/B15</f>
        <v>2.8846153846153848E-2</v>
      </c>
      <c r="R15" s="4">
        <v>131618</v>
      </c>
      <c r="S15" s="4">
        <v>36002</v>
      </c>
    </row>
    <row r="16" spans="1:19">
      <c r="B16" s="42">
        <v>1400</v>
      </c>
      <c r="C16" s="47">
        <f t="shared" si="2"/>
        <v>26032719.836400818</v>
      </c>
      <c r="E16" s="36">
        <f>+コピー!B9</f>
        <v>41699</v>
      </c>
      <c r="F16" s="32">
        <f>+コピー!C9</f>
        <v>180392</v>
      </c>
      <c r="G16" s="7">
        <f t="shared" si="7"/>
        <v>0.14061699746448059</v>
      </c>
      <c r="H16" s="32">
        <f>+コピー!E9</f>
        <v>3577</v>
      </c>
      <c r="I16" s="7">
        <f t="shared" si="3"/>
        <v>1.9829038981773028E-2</v>
      </c>
      <c r="J16" s="32">
        <f>+コピー!I9</f>
        <v>2546</v>
      </c>
      <c r="K16" s="7">
        <f t="shared" si="4"/>
        <v>1.4113707924963413E-2</v>
      </c>
      <c r="L16" s="33">
        <f>VALUE(SUBSTITUTE(コピー!K9,"円","　"))</f>
        <v>97.8</v>
      </c>
      <c r="M16" s="33">
        <f>VALUE(SUBSTITUTE(コピー!L9,"円","　"))</f>
        <v>1427.5</v>
      </c>
      <c r="N16" s="10">
        <f t="shared" si="5"/>
        <v>14.314928425357873</v>
      </c>
      <c r="O16" s="10">
        <f t="shared" si="6"/>
        <v>0.98073555166374782</v>
      </c>
      <c r="P16" s="32">
        <f>VALUE(SUBSTITUTE(コピー!O9,"円","　"))</f>
        <v>37.5</v>
      </c>
      <c r="Q16" s="7">
        <f t="shared" si="8"/>
        <v>2.6785714285714284E-2</v>
      </c>
      <c r="R16" s="4">
        <v>135890</v>
      </c>
      <c r="S16" s="4">
        <v>37155</v>
      </c>
    </row>
    <row r="17" spans="2:19">
      <c r="B17" s="42">
        <v>1400</v>
      </c>
      <c r="C17" s="47">
        <f t="shared" si="2"/>
        <v>26032350.142721221</v>
      </c>
      <c r="E17" s="36">
        <f>+コピー!B10</f>
        <v>42064</v>
      </c>
      <c r="F17" s="32">
        <f>+コピー!C10</f>
        <v>168833</v>
      </c>
      <c r="G17" s="7">
        <f t="shared" si="7"/>
        <v>-6.4077120936626902E-2</v>
      </c>
      <c r="H17" s="32">
        <f>+コピー!E10</f>
        <v>3452</v>
      </c>
      <c r="I17" s="7">
        <f t="shared" si="3"/>
        <v>2.0446239775399361E-2</v>
      </c>
      <c r="J17" s="32">
        <f>+コピー!I10</f>
        <v>2736</v>
      </c>
      <c r="K17" s="7">
        <f t="shared" si="4"/>
        <v>1.6205362695681531E-2</v>
      </c>
      <c r="L17" s="33">
        <f>VALUE(SUBSTITUTE(コピー!K10,"円","　"))</f>
        <v>105.1</v>
      </c>
      <c r="M17" s="33">
        <f>VALUE(SUBSTITUTE(コピー!L10,"円","　"))</f>
        <v>1558.8</v>
      </c>
      <c r="N17" s="10">
        <f t="shared" si="5"/>
        <v>13.320647002854425</v>
      </c>
      <c r="O17" s="10">
        <f t="shared" si="6"/>
        <v>0.89812676417757253</v>
      </c>
      <c r="P17" s="32">
        <f>VALUE(SUBSTITUTE(コピー!O10,"円","　"))</f>
        <v>37.5</v>
      </c>
      <c r="Q17" s="7">
        <f t="shared" si="8"/>
        <v>2.6785714285714284E-2</v>
      </c>
      <c r="R17" s="4">
        <v>135596</v>
      </c>
      <c r="S17" s="4">
        <v>40574</v>
      </c>
    </row>
    <row r="18" spans="2:19">
      <c r="B18" s="42">
        <v>1500</v>
      </c>
      <c r="C18" s="47">
        <f t="shared" si="2"/>
        <v>26031331.592689298</v>
      </c>
      <c r="E18" s="36">
        <f>+コピー!B11</f>
        <v>42430</v>
      </c>
      <c r="F18" s="32">
        <f>+コピー!C11</f>
        <v>168141</v>
      </c>
      <c r="G18" s="7">
        <f t="shared" si="7"/>
        <v>-4.0987247753697439E-3</v>
      </c>
      <c r="H18" s="32">
        <f>+コピー!E11</f>
        <v>5586</v>
      </c>
      <c r="I18" s="7">
        <f t="shared" si="3"/>
        <v>3.3222117151676271E-2</v>
      </c>
      <c r="J18" s="32">
        <f>+コピー!I11</f>
        <v>3988</v>
      </c>
      <c r="K18" s="7">
        <f t="shared" si="4"/>
        <v>2.3718188900981915E-2</v>
      </c>
      <c r="L18" s="33">
        <f>VALUE(SUBSTITUTE(コピー!K11,"円","　"))</f>
        <v>153.19999999999999</v>
      </c>
      <c r="M18" s="33">
        <f>VALUE(SUBSTITUTE(コピー!L11,"円","　"))</f>
        <v>1567.1</v>
      </c>
      <c r="N18" s="10">
        <f t="shared" si="5"/>
        <v>9.7911227154047005</v>
      </c>
      <c r="O18" s="10">
        <f t="shared" si="6"/>
        <v>0.95718205602705642</v>
      </c>
      <c r="P18" s="32">
        <f>VALUE(SUBSTITUTE(コピー!O11,"円","　"))</f>
        <v>50</v>
      </c>
      <c r="Q18" s="7">
        <f t="shared" si="8"/>
        <v>3.3333333333333333E-2</v>
      </c>
      <c r="R18" s="4">
        <v>130315</v>
      </c>
      <c r="S18" s="4">
        <v>40790</v>
      </c>
    </row>
    <row r="19" spans="2:19">
      <c r="B19" s="42">
        <v>2100</v>
      </c>
      <c r="C19" s="47">
        <f t="shared" si="2"/>
        <v>26022380.467955239</v>
      </c>
      <c r="E19" s="36">
        <f>+コピー!B12</f>
        <v>42795</v>
      </c>
      <c r="F19" s="32">
        <f>+コピー!C12</f>
        <v>168848</v>
      </c>
      <c r="G19" s="7">
        <f t="shared" si="7"/>
        <v>4.2048043011520091E-3</v>
      </c>
      <c r="H19" s="32">
        <f>+コピー!E12</f>
        <v>8515</v>
      </c>
      <c r="I19" s="7">
        <f t="shared" si="3"/>
        <v>5.0429972519662657E-2</v>
      </c>
      <c r="J19" s="32">
        <f>+コピー!I12</f>
        <v>5116</v>
      </c>
      <c r="K19" s="7">
        <f t="shared" si="4"/>
        <v>3.0299440917274708E-2</v>
      </c>
      <c r="L19" s="33">
        <f>VALUE(SUBSTITUTE(コピー!K12,"円","　"))</f>
        <v>196.6</v>
      </c>
      <c r="M19" s="33">
        <f>VALUE(SUBSTITUTE(コピー!L12,"円","　"))</f>
        <v>1790.9</v>
      </c>
      <c r="N19" s="10">
        <f t="shared" si="5"/>
        <v>10.681586978636826</v>
      </c>
      <c r="O19" s="10">
        <f t="shared" si="6"/>
        <v>1.1725947847451001</v>
      </c>
      <c r="P19" s="32">
        <f>VALUE(SUBSTITUTE(コピー!O12,"円","　"))</f>
        <v>64</v>
      </c>
      <c r="Q19" s="7">
        <f t="shared" si="8"/>
        <v>3.0476190476190476E-2</v>
      </c>
      <c r="R19" s="4">
        <v>132171</v>
      </c>
      <c r="S19" s="4">
        <v>46614</v>
      </c>
    </row>
    <row r="20" spans="2:19">
      <c r="B20" s="42">
        <v>2600</v>
      </c>
      <c r="C20" s="47">
        <f t="shared" si="2"/>
        <v>26026490.066225164</v>
      </c>
      <c r="E20" s="36">
        <f>+コピー!B13</f>
        <v>43160</v>
      </c>
      <c r="F20" s="32">
        <f>+コピー!C13</f>
        <v>170581</v>
      </c>
      <c r="G20" s="7">
        <f t="shared" si="7"/>
        <v>1.0263669098834454E-2</v>
      </c>
      <c r="H20" s="32">
        <f>+コピー!E13</f>
        <v>7519</v>
      </c>
      <c r="I20" s="7">
        <f t="shared" si="3"/>
        <v>4.4078766099389731E-2</v>
      </c>
      <c r="J20" s="32">
        <f>+コピー!I13</f>
        <v>5895</v>
      </c>
      <c r="K20" s="7">
        <f t="shared" si="4"/>
        <v>3.4558362302952852E-2</v>
      </c>
      <c r="L20" s="33">
        <f>VALUE(SUBSTITUTE(コピー!K13,"円","　"))</f>
        <v>226.5</v>
      </c>
      <c r="M20" s="33">
        <f>VALUE(SUBSTITUTE(コピー!L13,"円","　"))</f>
        <v>2084.1</v>
      </c>
      <c r="N20" s="10">
        <f t="shared" si="5"/>
        <v>11.479028697571744</v>
      </c>
      <c r="O20" s="10">
        <f t="shared" si="6"/>
        <v>1.2475409049469797</v>
      </c>
      <c r="P20" s="32">
        <f>VALUE(SUBSTITUTE(コピー!O13,"円","　"))</f>
        <v>74</v>
      </c>
      <c r="Q20" s="7">
        <f>+P15/B20</f>
        <v>1.4423076923076924E-2</v>
      </c>
      <c r="R20" s="4">
        <v>142024</v>
      </c>
      <c r="S20" s="4">
        <v>54245</v>
      </c>
    </row>
    <row r="21" spans="2:19">
      <c r="B21" s="42">
        <v>2100</v>
      </c>
      <c r="C21" s="47">
        <f>+J21/L21*1000000</f>
        <v>26031933.767001774</v>
      </c>
      <c r="E21" s="36">
        <f>+コピー!B14</f>
        <v>43525</v>
      </c>
      <c r="F21" s="32">
        <f>+コピー!C14</f>
        <v>182962</v>
      </c>
      <c r="G21" s="7">
        <f t="shared" si="7"/>
        <v>7.2581354312613949E-2</v>
      </c>
      <c r="H21" s="32">
        <f>+コピー!E14</f>
        <v>5733</v>
      </c>
      <c r="I21" s="7">
        <f t="shared" si="3"/>
        <v>3.1334375444081283E-2</v>
      </c>
      <c r="J21" s="32">
        <f>+コピー!I14</f>
        <v>4402</v>
      </c>
      <c r="K21" s="7">
        <f t="shared" si="4"/>
        <v>2.4059640799728905E-2</v>
      </c>
      <c r="L21" s="33">
        <f>VALUE(SUBSTITUTE(コピー!K14,"円","　"))</f>
        <v>169.1</v>
      </c>
      <c r="M21" s="33">
        <f>VALUE(SUBSTITUTE(コピー!L14,"円","　"))</f>
        <v>2263.1</v>
      </c>
      <c r="N21" s="10">
        <f t="shared" si="5"/>
        <v>12.418687167356595</v>
      </c>
      <c r="O21" s="10">
        <f t="shared" si="6"/>
        <v>0.92793071450665021</v>
      </c>
      <c r="P21" s="32">
        <f>VALUE(SUBSTITUTE(コピー!O14,"円","　"))</f>
        <v>74</v>
      </c>
      <c r="Q21" s="7">
        <f t="shared" si="8"/>
        <v>3.5238095238095235E-2</v>
      </c>
      <c r="R21" s="4">
        <v>160158</v>
      </c>
      <c r="S21" s="4">
        <v>58904</v>
      </c>
    </row>
    <row r="22" spans="2:19" ht="13.5">
      <c r="B22" s="42">
        <v>1650</v>
      </c>
      <c r="C22" s="47">
        <f>+J22/L22*1000000</f>
        <v>26024844.720496893</v>
      </c>
      <c r="D22" s="67">
        <v>43963</v>
      </c>
      <c r="E22" s="36">
        <f>+コピー!B15</f>
        <v>43891</v>
      </c>
      <c r="F22" s="32">
        <f>+コピー!C15</f>
        <v>202481</v>
      </c>
      <c r="G22" s="7">
        <f t="shared" si="7"/>
        <v>0.10668335501360938</v>
      </c>
      <c r="H22" s="32">
        <f>+コピー!E15</f>
        <v>8384</v>
      </c>
      <c r="I22" s="7">
        <f t="shared" si="3"/>
        <v>4.1406354176441243E-2</v>
      </c>
      <c r="J22" s="32">
        <f>+コピー!I15</f>
        <v>5447</v>
      </c>
      <c r="K22" s="7">
        <f t="shared" si="4"/>
        <v>2.6901289503706519E-2</v>
      </c>
      <c r="L22" s="33">
        <f>VALUE(SUBSTITUTE(コピー!K15,"円","　"))</f>
        <v>209.3</v>
      </c>
      <c r="M22" s="33">
        <f>VALUE(SUBSTITUTE(コピー!L15,"円","　"))</f>
        <v>2143</v>
      </c>
      <c r="N22" s="10">
        <f t="shared" si="5"/>
        <v>7.8834209268991877</v>
      </c>
      <c r="O22" s="10">
        <f t="shared" si="6"/>
        <v>0.76994867008866075</v>
      </c>
      <c r="P22" s="32">
        <f>VALUE(SUBSTITUTE(コピー!O15,"円","　"))</f>
        <v>70</v>
      </c>
      <c r="Q22" s="48">
        <f t="shared" si="8"/>
        <v>4.2424242424242427E-2</v>
      </c>
      <c r="R22" s="4">
        <v>170638</v>
      </c>
      <c r="S22" s="4">
        <v>55778</v>
      </c>
    </row>
    <row r="23" spans="2:19">
      <c r="B23" s="46">
        <f>+L23*N23</f>
        <v>2290.1301809904535</v>
      </c>
      <c r="C23" s="70">
        <f>+C22</f>
        <v>26024844.720496893</v>
      </c>
      <c r="E23" s="31">
        <v>2021</v>
      </c>
      <c r="F23" s="46">
        <f>+F22*(1+G23)</f>
        <v>205518.21499999997</v>
      </c>
      <c r="G23" s="71">
        <v>1.4999999999999999E-2</v>
      </c>
      <c r="H23" s="46">
        <f>+F23*I23</f>
        <v>8220.7285999999986</v>
      </c>
      <c r="I23" s="71">
        <v>0.04</v>
      </c>
      <c r="J23" s="46">
        <f>+F23*K23</f>
        <v>5960.0282349999998</v>
      </c>
      <c r="K23" s="71">
        <v>2.9000000000000001E-2</v>
      </c>
      <c r="L23" s="15">
        <f>+J23/C23*1000000</f>
        <v>229.01301809904535</v>
      </c>
      <c r="N23" s="42">
        <v>10</v>
      </c>
      <c r="P23" s="32">
        <f>VALUE(SUBSTITUTE(コピー!O16,"円","　"))</f>
        <v>70</v>
      </c>
      <c r="Q23" s="7">
        <f t="shared" si="8"/>
        <v>3.0565947988915571E-2</v>
      </c>
      <c r="R23" s="4"/>
      <c r="S23" s="4"/>
    </row>
    <row r="24" spans="2:19">
      <c r="B24" s="46">
        <f t="shared" ref="B24:B27" si="9">+L24*N24</f>
        <v>2324.4821337053104</v>
      </c>
      <c r="C24" s="70">
        <f t="shared" ref="C24:C27" si="10">+C23</f>
        <v>26024844.720496893</v>
      </c>
      <c r="E24" s="31">
        <v>2022</v>
      </c>
      <c r="F24" s="46">
        <f t="shared" ref="F24:F27" si="11">+F23*(1+G24)</f>
        <v>208600.98822499995</v>
      </c>
      <c r="G24" s="71">
        <f>+G23</f>
        <v>1.4999999999999999E-2</v>
      </c>
      <c r="H24" s="46">
        <f t="shared" ref="H24:H27" si="12">+F24*I24</f>
        <v>8344.0395289999979</v>
      </c>
      <c r="I24" s="71">
        <f>+I23</f>
        <v>0.04</v>
      </c>
      <c r="J24" s="46">
        <f t="shared" ref="J24:J27" si="13">+F24*K24</f>
        <v>6049.4286585249993</v>
      </c>
      <c r="K24" s="71">
        <f>+K23</f>
        <v>2.9000000000000001E-2</v>
      </c>
      <c r="L24" s="15">
        <f t="shared" ref="L24:L27" si="14">+J24/C24*1000000</f>
        <v>232.44821337053102</v>
      </c>
      <c r="N24" s="42">
        <f>+N23</f>
        <v>10</v>
      </c>
      <c r="R24" s="4"/>
      <c r="S24" s="4"/>
    </row>
    <row r="25" spans="2:19">
      <c r="B25" s="46">
        <f t="shared" si="9"/>
        <v>2359.3493657108893</v>
      </c>
      <c r="C25" s="70">
        <f t="shared" si="10"/>
        <v>26024844.720496893</v>
      </c>
      <c r="E25" s="31">
        <v>2023</v>
      </c>
      <c r="F25" s="46">
        <f t="shared" si="11"/>
        <v>211730.00304837493</v>
      </c>
      <c r="G25" s="71">
        <f t="shared" ref="G25:K27" si="15">+G24</f>
        <v>1.4999999999999999E-2</v>
      </c>
      <c r="H25" s="46">
        <f t="shared" si="12"/>
        <v>8469.2001219349968</v>
      </c>
      <c r="I25" s="71">
        <f t="shared" si="15"/>
        <v>0.04</v>
      </c>
      <c r="J25" s="46">
        <f t="shared" si="13"/>
        <v>6140.1700884028733</v>
      </c>
      <c r="K25" s="71">
        <f t="shared" si="15"/>
        <v>2.9000000000000001E-2</v>
      </c>
      <c r="L25" s="15">
        <f t="shared" si="14"/>
        <v>235.93493657108894</v>
      </c>
      <c r="N25" s="42">
        <f t="shared" ref="N25:N27" si="16">+N24</f>
        <v>10</v>
      </c>
      <c r="R25" s="4"/>
      <c r="S25" s="4"/>
    </row>
    <row r="26" spans="2:19">
      <c r="B26" s="46">
        <f t="shared" si="9"/>
        <v>2394.7396061965524</v>
      </c>
      <c r="C26" s="70">
        <f t="shared" si="10"/>
        <v>26024844.720496893</v>
      </c>
      <c r="E26" s="31">
        <v>2024</v>
      </c>
      <c r="F26" s="46">
        <f t="shared" si="11"/>
        <v>214905.95309410052</v>
      </c>
      <c r="G26" s="71">
        <f t="shared" si="15"/>
        <v>1.4999999999999999E-2</v>
      </c>
      <c r="H26" s="46">
        <f t="shared" si="12"/>
        <v>8596.2381237640202</v>
      </c>
      <c r="I26" s="71">
        <f t="shared" si="15"/>
        <v>0.04</v>
      </c>
      <c r="J26" s="46">
        <f t="shared" si="13"/>
        <v>6232.2726397289152</v>
      </c>
      <c r="K26" s="71">
        <f t="shared" si="15"/>
        <v>2.9000000000000001E-2</v>
      </c>
      <c r="L26" s="15">
        <f t="shared" si="14"/>
        <v>239.47396061965523</v>
      </c>
      <c r="N26" s="42">
        <f t="shared" si="16"/>
        <v>10</v>
      </c>
      <c r="R26" s="4"/>
      <c r="S26" s="4"/>
    </row>
    <row r="27" spans="2:19">
      <c r="B27" s="46">
        <f t="shared" si="9"/>
        <v>2430.6607002895003</v>
      </c>
      <c r="C27" s="70">
        <f t="shared" si="10"/>
        <v>26024844.720496893</v>
      </c>
      <c r="D27" s="60">
        <f>+(B27-B2)/B2</f>
        <v>0.31245178201376905</v>
      </c>
      <c r="E27" s="31">
        <v>2025</v>
      </c>
      <c r="F27" s="46">
        <f t="shared" si="11"/>
        <v>218129.54239051201</v>
      </c>
      <c r="G27" s="71">
        <f t="shared" si="15"/>
        <v>1.4999999999999999E-2</v>
      </c>
      <c r="H27" s="46">
        <f t="shared" si="12"/>
        <v>8725.1816956204802</v>
      </c>
      <c r="I27" s="71">
        <f t="shared" si="15"/>
        <v>0.04</v>
      </c>
      <c r="J27" s="46">
        <f t="shared" si="13"/>
        <v>6325.7567293248485</v>
      </c>
      <c r="K27" s="71">
        <f t="shared" si="15"/>
        <v>2.9000000000000001E-2</v>
      </c>
      <c r="L27" s="15">
        <f t="shared" si="14"/>
        <v>243.06607002895004</v>
      </c>
      <c r="N27" s="42">
        <f t="shared" si="16"/>
        <v>10</v>
      </c>
      <c r="R27" s="4"/>
      <c r="S27" s="4"/>
    </row>
    <row r="28" spans="2:19">
      <c r="C28" s="47">
        <v>27080043</v>
      </c>
    </row>
    <row r="29" spans="2:19" ht="25.5">
      <c r="F29" s="72" t="s">
        <v>68</v>
      </c>
      <c r="G29" s="72" t="s">
        <v>69</v>
      </c>
      <c r="H29" s="72" t="s">
        <v>70</v>
      </c>
      <c r="I29" s="72" t="s">
        <v>71</v>
      </c>
      <c r="J29" s="72" t="s">
        <v>72</v>
      </c>
      <c r="K29" s="72" t="s">
        <v>73</v>
      </c>
    </row>
    <row r="30" spans="2:19">
      <c r="F30" s="73">
        <f>+F22</f>
        <v>202481</v>
      </c>
      <c r="G30" s="73">
        <f>+F21</f>
        <v>182962</v>
      </c>
      <c r="H30" s="73">
        <f>+F20</f>
        <v>170581</v>
      </c>
      <c r="I30" s="73">
        <f>+J22</f>
        <v>5447</v>
      </c>
      <c r="J30" s="73">
        <f>+J21</f>
        <v>4402</v>
      </c>
      <c r="K30" s="73">
        <f>+J20</f>
        <v>5895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テンプレート</vt:lpstr>
      <vt:lpstr>コピー</vt:lpstr>
      <vt:lpstr>20210210</vt:lpstr>
      <vt:lpstr>20201106</vt:lpstr>
      <vt:lpstr>20200807</vt:lpstr>
      <vt:lpstr>20200512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2021-02-10T21:48:21Z</dcterms:created>
  <dcterms:modified xsi:type="dcterms:W3CDTF">2021-02-10T21:51:51Z</dcterms:modified>
</cp:coreProperties>
</file>