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395DD1C4-7E2B-4650-965E-072FD87BBDEF}" xr6:coauthVersionLast="46" xr6:coauthVersionMax="46" xr10:uidLastSave="{00000000-0000-0000-0000-000000000000}"/>
  <bookViews>
    <workbookView xWindow="735" yWindow="75" windowWidth="27105" windowHeight="14415" xr2:uid="{00000000-000D-0000-FFFF-FFFF00000000}"/>
  </bookViews>
  <sheets>
    <sheet name="テンプレート" sheetId="3" r:id="rId1"/>
    <sheet name="コピー" sheetId="4" r:id="rId2"/>
    <sheet name="20210212" sheetId="7" r:id="rId3"/>
    <sheet name="20201111" sheetId="6" r:id="rId4"/>
    <sheet name="20200807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7" l="1"/>
  <c r="J35" i="7"/>
  <c r="K35" i="7" s="1"/>
  <c r="H35" i="7"/>
  <c r="I35" i="7" s="1"/>
  <c r="F35" i="7"/>
  <c r="G35" i="7" s="1"/>
  <c r="E35" i="7"/>
  <c r="D35" i="7"/>
  <c r="C35" i="7"/>
  <c r="L34" i="7"/>
  <c r="J34" i="7"/>
  <c r="K34" i="7" s="1"/>
  <c r="H34" i="7"/>
  <c r="F34" i="7"/>
  <c r="E34" i="7"/>
  <c r="D34" i="7"/>
  <c r="C34" i="7"/>
  <c r="L33" i="7"/>
  <c r="J33" i="7"/>
  <c r="H33" i="7"/>
  <c r="I33" i="7" s="1"/>
  <c r="F33" i="7"/>
  <c r="G33" i="7" s="1"/>
  <c r="E33" i="7"/>
  <c r="D33" i="7"/>
  <c r="C33" i="7"/>
  <c r="J31" i="7"/>
  <c r="F31" i="7"/>
  <c r="I26" i="7"/>
  <c r="I27" i="7" s="1"/>
  <c r="I28" i="7" s="1"/>
  <c r="G26" i="7"/>
  <c r="G27" i="7" s="1"/>
  <c r="G28" i="7" s="1"/>
  <c r="E3" i="7" s="1"/>
  <c r="N25" i="7"/>
  <c r="N26" i="7" s="1"/>
  <c r="N27" i="7" s="1"/>
  <c r="N28" i="7" s="1"/>
  <c r="E5" i="7" s="1"/>
  <c r="K25" i="7"/>
  <c r="K26" i="7" s="1"/>
  <c r="K27" i="7" s="1"/>
  <c r="K28" i="7" s="1"/>
  <c r="E4" i="7" s="1"/>
  <c r="I25" i="7"/>
  <c r="G25" i="7"/>
  <c r="F24" i="7"/>
  <c r="H24" i="7" s="1"/>
  <c r="P23" i="7"/>
  <c r="Q23" i="7" s="1"/>
  <c r="H23" i="7"/>
  <c r="T22" i="7"/>
  <c r="P22" i="7"/>
  <c r="P2" i="7" s="1"/>
  <c r="M22" i="7"/>
  <c r="O22" i="7" s="1"/>
  <c r="L22" i="7"/>
  <c r="L2" i="7" s="1"/>
  <c r="J22" i="7"/>
  <c r="J2" i="7" s="1"/>
  <c r="K2" i="7" s="1"/>
  <c r="H22" i="7"/>
  <c r="F22" i="7"/>
  <c r="G22" i="7" s="1"/>
  <c r="E22" i="7"/>
  <c r="E2" i="7" s="1"/>
  <c r="T21" i="7"/>
  <c r="P21" i="7"/>
  <c r="Q21" i="7" s="1"/>
  <c r="M21" i="7"/>
  <c r="O21" i="7" s="1"/>
  <c r="L21" i="7"/>
  <c r="N21" i="7" s="1"/>
  <c r="J21" i="7"/>
  <c r="K21" i="7" s="1"/>
  <c r="H21" i="7"/>
  <c r="F21" i="7"/>
  <c r="G21" i="7" s="1"/>
  <c r="E21" i="7"/>
  <c r="T20" i="7"/>
  <c r="P20" i="7"/>
  <c r="M20" i="7"/>
  <c r="O20" i="7" s="1"/>
  <c r="L20" i="7"/>
  <c r="N20" i="7" s="1"/>
  <c r="J20" i="7"/>
  <c r="K31" i="7" s="1"/>
  <c r="H20" i="7"/>
  <c r="F20" i="7"/>
  <c r="E20" i="7"/>
  <c r="T19" i="7"/>
  <c r="P19" i="7"/>
  <c r="Q19" i="7" s="1"/>
  <c r="M19" i="7"/>
  <c r="O19" i="7" s="1"/>
  <c r="L19" i="7"/>
  <c r="N19" i="7" s="1"/>
  <c r="J19" i="7"/>
  <c r="H19" i="7"/>
  <c r="I19" i="7" s="1"/>
  <c r="F19" i="7"/>
  <c r="G19" i="7" s="1"/>
  <c r="E19" i="7"/>
  <c r="T18" i="7"/>
  <c r="P18" i="7"/>
  <c r="Q18" i="7" s="1"/>
  <c r="M18" i="7"/>
  <c r="O18" i="7" s="1"/>
  <c r="L18" i="7"/>
  <c r="N18" i="7" s="1"/>
  <c r="J18" i="7"/>
  <c r="K18" i="7" s="1"/>
  <c r="H18" i="7"/>
  <c r="F18" i="7"/>
  <c r="I18" i="7" s="1"/>
  <c r="E18" i="7"/>
  <c r="T17" i="7"/>
  <c r="P17" i="7"/>
  <c r="Q17" i="7" s="1"/>
  <c r="O17" i="7"/>
  <c r="M17" i="7"/>
  <c r="L17" i="7"/>
  <c r="N17" i="7" s="1"/>
  <c r="J17" i="7"/>
  <c r="H17" i="7"/>
  <c r="I17" i="7" s="1"/>
  <c r="F17" i="7"/>
  <c r="G17" i="7" s="1"/>
  <c r="E17" i="7"/>
  <c r="T16" i="7"/>
  <c r="P16" i="7"/>
  <c r="Q16" i="7" s="1"/>
  <c r="M16" i="7"/>
  <c r="O16" i="7" s="1"/>
  <c r="L16" i="7"/>
  <c r="N16" i="7" s="1"/>
  <c r="J16" i="7"/>
  <c r="H16" i="7"/>
  <c r="F16" i="7"/>
  <c r="I16" i="7" s="1"/>
  <c r="E16" i="7"/>
  <c r="T15" i="7"/>
  <c r="P15" i="7"/>
  <c r="Q20" i="7" s="1"/>
  <c r="M15" i="7"/>
  <c r="O15" i="7" s="1"/>
  <c r="L15" i="7"/>
  <c r="N15" i="7" s="1"/>
  <c r="J15" i="7"/>
  <c r="K15" i="7" s="1"/>
  <c r="H15" i="7"/>
  <c r="I15" i="7" s="1"/>
  <c r="F15" i="7"/>
  <c r="E15" i="7"/>
  <c r="T14" i="7"/>
  <c r="M14" i="7"/>
  <c r="O14" i="7" s="1"/>
  <c r="L14" i="7"/>
  <c r="N14" i="7" s="1"/>
  <c r="J14" i="7"/>
  <c r="H14" i="7"/>
  <c r="F14" i="7"/>
  <c r="G14" i="7" s="1"/>
  <c r="E14" i="7"/>
  <c r="T13" i="7"/>
  <c r="M13" i="7"/>
  <c r="O13" i="7" s="1"/>
  <c r="L13" i="7"/>
  <c r="N13" i="7" s="1"/>
  <c r="J13" i="7"/>
  <c r="K13" i="7" s="1"/>
  <c r="H13" i="7"/>
  <c r="F13" i="7"/>
  <c r="E13" i="7"/>
  <c r="N12" i="7"/>
  <c r="M12" i="7"/>
  <c r="O12" i="7" s="1"/>
  <c r="L12" i="7"/>
  <c r="J12" i="7"/>
  <c r="K12" i="7" s="1"/>
  <c r="H12" i="7"/>
  <c r="F12" i="7"/>
  <c r="G12" i="7" s="1"/>
  <c r="E12" i="7"/>
  <c r="M11" i="7"/>
  <c r="O11" i="7" s="1"/>
  <c r="L11" i="7"/>
  <c r="N11" i="7" s="1"/>
  <c r="J11" i="7"/>
  <c r="K11" i="7" s="1"/>
  <c r="H11" i="7"/>
  <c r="F11" i="7"/>
  <c r="E11" i="7"/>
  <c r="N10" i="7"/>
  <c r="M10" i="7"/>
  <c r="O10" i="7" s="1"/>
  <c r="L10" i="7"/>
  <c r="J10" i="7"/>
  <c r="K10" i="7" s="1"/>
  <c r="H10" i="7"/>
  <c r="F10" i="7"/>
  <c r="G10" i="7" s="1"/>
  <c r="E10" i="7"/>
  <c r="M9" i="7"/>
  <c r="O9" i="7" s="1"/>
  <c r="L9" i="7"/>
  <c r="N9" i="7" s="1"/>
  <c r="J9" i="7"/>
  <c r="K9" i="7" s="1"/>
  <c r="H9" i="7"/>
  <c r="F9" i="7"/>
  <c r="E9" i="7"/>
  <c r="U2" i="7"/>
  <c r="S2" i="7"/>
  <c r="R2" i="7"/>
  <c r="H2" i="7"/>
  <c r="F2" i="7"/>
  <c r="C35" i="3"/>
  <c r="D35" i="3"/>
  <c r="E35" i="3"/>
  <c r="F35" i="3"/>
  <c r="G35" i="3" s="1"/>
  <c r="H35" i="3"/>
  <c r="J35" i="3"/>
  <c r="L35" i="3"/>
  <c r="L33" i="6"/>
  <c r="L23" i="6" s="1"/>
  <c r="N23" i="6" s="1"/>
  <c r="J33" i="6"/>
  <c r="K33" i="6" s="1"/>
  <c r="H33" i="6"/>
  <c r="I33" i="6" s="1"/>
  <c r="F33" i="6"/>
  <c r="G33" i="6" s="1"/>
  <c r="E33" i="6"/>
  <c r="D33" i="6"/>
  <c r="C33" i="6"/>
  <c r="L32" i="6"/>
  <c r="J32" i="6"/>
  <c r="H32" i="6"/>
  <c r="F32" i="6"/>
  <c r="G32" i="6" s="1"/>
  <c r="E32" i="6"/>
  <c r="D32" i="6"/>
  <c r="C32" i="6"/>
  <c r="G26" i="6"/>
  <c r="G27" i="6" s="1"/>
  <c r="E3" i="6" s="1"/>
  <c r="N25" i="6"/>
  <c r="N26" i="6" s="1"/>
  <c r="N27" i="6" s="1"/>
  <c r="E5" i="6" s="1"/>
  <c r="K25" i="6"/>
  <c r="K26" i="6" s="1"/>
  <c r="K27" i="6" s="1"/>
  <c r="E4" i="6" s="1"/>
  <c r="I25" i="6"/>
  <c r="I26" i="6" s="1"/>
  <c r="I27" i="6" s="1"/>
  <c r="G25" i="6"/>
  <c r="P23" i="6"/>
  <c r="Q23" i="6" s="1"/>
  <c r="H23" i="6"/>
  <c r="T22" i="6"/>
  <c r="P22" i="6"/>
  <c r="Q22" i="6" s="1"/>
  <c r="N22" i="6"/>
  <c r="M22" i="6"/>
  <c r="O22" i="6" s="1"/>
  <c r="L22" i="6"/>
  <c r="J22" i="6"/>
  <c r="H22" i="6"/>
  <c r="F22" i="6"/>
  <c r="F30" i="6" s="1"/>
  <c r="E22" i="6"/>
  <c r="E2" i="6" s="1"/>
  <c r="C22" i="6"/>
  <c r="C23" i="6" s="1"/>
  <c r="C24" i="6" s="1"/>
  <c r="C25" i="6" s="1"/>
  <c r="C26" i="6" s="1"/>
  <c r="C27" i="6" s="1"/>
  <c r="T21" i="6"/>
  <c r="P21" i="6"/>
  <c r="Q21" i="6" s="1"/>
  <c r="M21" i="6"/>
  <c r="O21" i="6" s="1"/>
  <c r="L21" i="6"/>
  <c r="C21" i="6" s="1"/>
  <c r="J21" i="6"/>
  <c r="J30" i="6" s="1"/>
  <c r="H21" i="6"/>
  <c r="F21" i="6"/>
  <c r="G30" i="6" s="1"/>
  <c r="E21" i="6"/>
  <c r="T20" i="6"/>
  <c r="P20" i="6"/>
  <c r="O20" i="6"/>
  <c r="M20" i="6"/>
  <c r="L20" i="6"/>
  <c r="N20" i="6" s="1"/>
  <c r="J20" i="6"/>
  <c r="K30" i="6" s="1"/>
  <c r="H20" i="6"/>
  <c r="F20" i="6"/>
  <c r="I20" i="6" s="1"/>
  <c r="E20" i="6"/>
  <c r="T19" i="6"/>
  <c r="P19" i="6"/>
  <c r="Q19" i="6" s="1"/>
  <c r="M19" i="6"/>
  <c r="O19" i="6" s="1"/>
  <c r="L19" i="6"/>
  <c r="N19" i="6" s="1"/>
  <c r="J19" i="6"/>
  <c r="K19" i="6" s="1"/>
  <c r="H19" i="6"/>
  <c r="F19" i="6"/>
  <c r="E19" i="6"/>
  <c r="T18" i="6"/>
  <c r="P18" i="6"/>
  <c r="Q18" i="6" s="1"/>
  <c r="O18" i="6"/>
  <c r="M18" i="6"/>
  <c r="L18" i="6"/>
  <c r="N18" i="6" s="1"/>
  <c r="J18" i="6"/>
  <c r="H18" i="6"/>
  <c r="F18" i="6"/>
  <c r="I18" i="6" s="1"/>
  <c r="E18" i="6"/>
  <c r="T17" i="6"/>
  <c r="P17" i="6"/>
  <c r="Q17" i="6" s="1"/>
  <c r="M17" i="6"/>
  <c r="O17" i="6" s="1"/>
  <c r="L17" i="6"/>
  <c r="N17" i="6" s="1"/>
  <c r="J17" i="6"/>
  <c r="K17" i="6" s="1"/>
  <c r="H17" i="6"/>
  <c r="F17" i="6"/>
  <c r="E17" i="6"/>
  <c r="T16" i="6"/>
  <c r="P16" i="6"/>
  <c r="Q16" i="6" s="1"/>
  <c r="O16" i="6"/>
  <c r="M16" i="6"/>
  <c r="L16" i="6"/>
  <c r="N16" i="6" s="1"/>
  <c r="J16" i="6"/>
  <c r="H16" i="6"/>
  <c r="I16" i="6" s="1"/>
  <c r="F16" i="6"/>
  <c r="G16" i="6" s="1"/>
  <c r="E16" i="6"/>
  <c r="T15" i="6"/>
  <c r="P15" i="6"/>
  <c r="Q15" i="6" s="1"/>
  <c r="M15" i="6"/>
  <c r="O15" i="6" s="1"/>
  <c r="L15" i="6"/>
  <c r="N15" i="6" s="1"/>
  <c r="J15" i="6"/>
  <c r="K15" i="6" s="1"/>
  <c r="H15" i="6"/>
  <c r="F15" i="6"/>
  <c r="I15" i="6" s="1"/>
  <c r="E15" i="6"/>
  <c r="T14" i="6"/>
  <c r="M14" i="6"/>
  <c r="O14" i="6" s="1"/>
  <c r="L14" i="6"/>
  <c r="N14" i="6" s="1"/>
  <c r="J14" i="6"/>
  <c r="H14" i="6"/>
  <c r="I14" i="6" s="1"/>
  <c r="F14" i="6"/>
  <c r="G15" i="6" s="1"/>
  <c r="E14" i="6"/>
  <c r="T13" i="6"/>
  <c r="N13" i="6"/>
  <c r="M13" i="6"/>
  <c r="O13" i="6" s="1"/>
  <c r="L13" i="6"/>
  <c r="J13" i="6"/>
  <c r="K13" i="6" s="1"/>
  <c r="H13" i="6"/>
  <c r="I13" i="6" s="1"/>
  <c r="F13" i="6"/>
  <c r="G13" i="6" s="1"/>
  <c r="E13" i="6"/>
  <c r="M12" i="6"/>
  <c r="O12" i="6" s="1"/>
  <c r="L12" i="6"/>
  <c r="N12" i="6" s="1"/>
  <c r="K12" i="6"/>
  <c r="J12" i="6"/>
  <c r="H12" i="6"/>
  <c r="I12" i="6" s="1"/>
  <c r="F12" i="6"/>
  <c r="E12" i="6"/>
  <c r="O11" i="6"/>
  <c r="M11" i="6"/>
  <c r="L11" i="6"/>
  <c r="N11" i="6" s="1"/>
  <c r="J11" i="6"/>
  <c r="K11" i="6" s="1"/>
  <c r="I11" i="6"/>
  <c r="H11" i="6"/>
  <c r="F11" i="6"/>
  <c r="E11" i="6"/>
  <c r="N10" i="6"/>
  <c r="M10" i="6"/>
  <c r="O10" i="6" s="1"/>
  <c r="L10" i="6"/>
  <c r="J10" i="6"/>
  <c r="K10" i="6" s="1"/>
  <c r="H10" i="6"/>
  <c r="I10" i="6" s="1"/>
  <c r="F10" i="6"/>
  <c r="G10" i="6" s="1"/>
  <c r="E10" i="6"/>
  <c r="M9" i="6"/>
  <c r="O9" i="6" s="1"/>
  <c r="L9" i="6"/>
  <c r="N9" i="6" s="1"/>
  <c r="K9" i="6"/>
  <c r="J9" i="6"/>
  <c r="H9" i="6"/>
  <c r="I9" i="6" s="1"/>
  <c r="F9" i="6"/>
  <c r="E9" i="6"/>
  <c r="U2" i="6"/>
  <c r="S2" i="6"/>
  <c r="R2" i="6"/>
  <c r="P2" i="6"/>
  <c r="L2" i="6"/>
  <c r="K2" i="6"/>
  <c r="J2" i="6"/>
  <c r="H2" i="6"/>
  <c r="F2" i="6"/>
  <c r="C34" i="3"/>
  <c r="D34" i="3"/>
  <c r="E34" i="3"/>
  <c r="F34" i="3"/>
  <c r="H34" i="3"/>
  <c r="I34" i="3"/>
  <c r="J34" i="3"/>
  <c r="L34" i="3"/>
  <c r="L32" i="5"/>
  <c r="L23" i="5" s="1"/>
  <c r="N23" i="5" s="1"/>
  <c r="J32" i="5"/>
  <c r="K32" i="5" s="1"/>
  <c r="H32" i="5"/>
  <c r="I32" i="5" s="1"/>
  <c r="F32" i="5"/>
  <c r="G32" i="5" s="1"/>
  <c r="E32" i="5"/>
  <c r="D32" i="5"/>
  <c r="C32" i="5"/>
  <c r="G26" i="5"/>
  <c r="G27" i="5" s="1"/>
  <c r="E3" i="5" s="1"/>
  <c r="N25" i="5"/>
  <c r="N26" i="5" s="1"/>
  <c r="N27" i="5" s="1"/>
  <c r="E5" i="5" s="1"/>
  <c r="K25" i="5"/>
  <c r="K26" i="5" s="1"/>
  <c r="K27" i="5" s="1"/>
  <c r="E4" i="5" s="1"/>
  <c r="I25" i="5"/>
  <c r="I26" i="5" s="1"/>
  <c r="I27" i="5" s="1"/>
  <c r="G25" i="5"/>
  <c r="P23" i="5"/>
  <c r="Q23" i="5" s="1"/>
  <c r="H23" i="5"/>
  <c r="I23" i="5" s="1"/>
  <c r="F23" i="5"/>
  <c r="T22" i="5"/>
  <c r="P22" i="5"/>
  <c r="P2" i="5" s="1"/>
  <c r="N22" i="5"/>
  <c r="M22" i="5"/>
  <c r="O22" i="5" s="1"/>
  <c r="L22" i="5"/>
  <c r="J22" i="5"/>
  <c r="I30" i="5" s="1"/>
  <c r="H22" i="5"/>
  <c r="F22" i="5"/>
  <c r="F30" i="5" s="1"/>
  <c r="E22" i="5"/>
  <c r="E2" i="5" s="1"/>
  <c r="C22" i="5"/>
  <c r="C23" i="5" s="1"/>
  <c r="C24" i="5" s="1"/>
  <c r="C25" i="5" s="1"/>
  <c r="C26" i="5" s="1"/>
  <c r="C27" i="5" s="1"/>
  <c r="T21" i="5"/>
  <c r="P21" i="5"/>
  <c r="Q21" i="5" s="1"/>
  <c r="O21" i="5"/>
  <c r="N21" i="5"/>
  <c r="M21" i="5"/>
  <c r="L21" i="5"/>
  <c r="J21" i="5"/>
  <c r="J30" i="5" s="1"/>
  <c r="H21" i="5"/>
  <c r="I21" i="5" s="1"/>
  <c r="F21" i="5"/>
  <c r="G21" i="5" s="1"/>
  <c r="E21" i="5"/>
  <c r="T20" i="5"/>
  <c r="P20" i="5"/>
  <c r="M20" i="5"/>
  <c r="O20" i="5" s="1"/>
  <c r="L20" i="5"/>
  <c r="N20" i="5" s="1"/>
  <c r="J20" i="5"/>
  <c r="K20" i="5" s="1"/>
  <c r="H20" i="5"/>
  <c r="F20" i="5"/>
  <c r="H30" i="5" s="1"/>
  <c r="E20" i="5"/>
  <c r="T19" i="5"/>
  <c r="P19" i="5"/>
  <c r="Q19" i="5" s="1"/>
  <c r="O19" i="5"/>
  <c r="M19" i="5"/>
  <c r="L19" i="5"/>
  <c r="N19" i="5" s="1"/>
  <c r="J19" i="5"/>
  <c r="I19" i="5"/>
  <c r="H19" i="5"/>
  <c r="F19" i="5"/>
  <c r="E19" i="5"/>
  <c r="T18" i="5"/>
  <c r="P18" i="5"/>
  <c r="Q18" i="5" s="1"/>
  <c r="O18" i="5"/>
  <c r="M18" i="5"/>
  <c r="L18" i="5"/>
  <c r="N18" i="5" s="1"/>
  <c r="J18" i="5"/>
  <c r="H18" i="5"/>
  <c r="F18" i="5"/>
  <c r="I18" i="5" s="1"/>
  <c r="E18" i="5"/>
  <c r="T17" i="5"/>
  <c r="P17" i="5"/>
  <c r="Q17" i="5" s="1"/>
  <c r="M17" i="5"/>
  <c r="O17" i="5" s="1"/>
  <c r="L17" i="5"/>
  <c r="N17" i="5" s="1"/>
  <c r="J17" i="5"/>
  <c r="H17" i="5"/>
  <c r="I17" i="5" s="1"/>
  <c r="F17" i="5"/>
  <c r="E17" i="5"/>
  <c r="T16" i="5"/>
  <c r="P16" i="5"/>
  <c r="Q16" i="5" s="1"/>
  <c r="M16" i="5"/>
  <c r="O16" i="5" s="1"/>
  <c r="L16" i="5"/>
  <c r="N16" i="5" s="1"/>
  <c r="J16" i="5"/>
  <c r="H16" i="5"/>
  <c r="F16" i="5"/>
  <c r="I16" i="5" s="1"/>
  <c r="E16" i="5"/>
  <c r="T15" i="5"/>
  <c r="P15" i="5"/>
  <c r="Q20" i="5" s="1"/>
  <c r="M15" i="5"/>
  <c r="O15" i="5" s="1"/>
  <c r="L15" i="5"/>
  <c r="N15" i="5" s="1"/>
  <c r="J15" i="5"/>
  <c r="H15" i="5"/>
  <c r="I15" i="5" s="1"/>
  <c r="F15" i="5"/>
  <c r="E15" i="5"/>
  <c r="T14" i="5"/>
  <c r="M14" i="5"/>
  <c r="O14" i="5" s="1"/>
  <c r="L14" i="5"/>
  <c r="N14" i="5" s="1"/>
  <c r="J14" i="5"/>
  <c r="H14" i="5"/>
  <c r="I14" i="5" s="1"/>
  <c r="G14" i="5"/>
  <c r="F14" i="5"/>
  <c r="E14" i="5"/>
  <c r="T13" i="5"/>
  <c r="N13" i="5"/>
  <c r="M13" i="5"/>
  <c r="O13" i="5" s="1"/>
  <c r="L13" i="5"/>
  <c r="J13" i="5"/>
  <c r="H13" i="5"/>
  <c r="F13" i="5"/>
  <c r="G13" i="5" s="1"/>
  <c r="E13" i="5"/>
  <c r="N12" i="5"/>
  <c r="M12" i="5"/>
  <c r="O12" i="5" s="1"/>
  <c r="L12" i="5"/>
  <c r="J12" i="5"/>
  <c r="K12" i="5" s="1"/>
  <c r="H12" i="5"/>
  <c r="F12" i="5"/>
  <c r="G12" i="5" s="1"/>
  <c r="E12" i="5"/>
  <c r="M11" i="5"/>
  <c r="O11" i="5" s="1"/>
  <c r="L11" i="5"/>
  <c r="N11" i="5" s="1"/>
  <c r="J11" i="5"/>
  <c r="K11" i="5" s="1"/>
  <c r="H11" i="5"/>
  <c r="I11" i="5" s="1"/>
  <c r="F11" i="5"/>
  <c r="E11" i="5"/>
  <c r="O10" i="5"/>
  <c r="M10" i="5"/>
  <c r="L10" i="5"/>
  <c r="N10" i="5" s="1"/>
  <c r="J10" i="5"/>
  <c r="H10" i="5"/>
  <c r="F10" i="5"/>
  <c r="G10" i="5" s="1"/>
  <c r="E10" i="5"/>
  <c r="O9" i="5"/>
  <c r="M9" i="5"/>
  <c r="L9" i="5"/>
  <c r="N9" i="5" s="1"/>
  <c r="J9" i="5"/>
  <c r="K9" i="5" s="1"/>
  <c r="H9" i="5"/>
  <c r="F9" i="5"/>
  <c r="E9" i="5"/>
  <c r="U2" i="5"/>
  <c r="S2" i="5"/>
  <c r="R2" i="5"/>
  <c r="M2" i="5"/>
  <c r="L2" i="5"/>
  <c r="H2" i="5"/>
  <c r="I10" i="5" l="1"/>
  <c r="F24" i="5"/>
  <c r="F25" i="5" s="1"/>
  <c r="F2" i="5"/>
  <c r="G11" i="5"/>
  <c r="I13" i="5"/>
  <c r="G15" i="5"/>
  <c r="K16" i="5"/>
  <c r="K21" i="5"/>
  <c r="I22" i="5"/>
  <c r="G22" i="5"/>
  <c r="I2" i="5"/>
  <c r="K10" i="5"/>
  <c r="G17" i="5"/>
  <c r="K18" i="5"/>
  <c r="G23" i="5"/>
  <c r="K13" i="5"/>
  <c r="O8" i="5"/>
  <c r="G19" i="5"/>
  <c r="I9" i="5"/>
  <c r="I12" i="5"/>
  <c r="I8" i="5" s="1"/>
  <c r="M2" i="6"/>
  <c r="O2" i="6" s="1"/>
  <c r="G12" i="6"/>
  <c r="F24" i="6"/>
  <c r="J24" i="6" s="1"/>
  <c r="L24" i="6" s="1"/>
  <c r="B24" i="6" s="1"/>
  <c r="I32" i="6"/>
  <c r="I17" i="6"/>
  <c r="I8" i="6" s="1"/>
  <c r="I19" i="6"/>
  <c r="I22" i="6"/>
  <c r="J23" i="6"/>
  <c r="I2" i="6"/>
  <c r="G11" i="6"/>
  <c r="G17" i="6"/>
  <c r="G19" i="6"/>
  <c r="I21" i="6"/>
  <c r="K22" i="6"/>
  <c r="F23" i="6"/>
  <c r="G23" i="6" s="1"/>
  <c r="K32" i="6"/>
  <c r="I23" i="6"/>
  <c r="G14" i="6"/>
  <c r="I10" i="7"/>
  <c r="I2" i="7"/>
  <c r="K17" i="7"/>
  <c r="I21" i="7"/>
  <c r="N22" i="7"/>
  <c r="J24" i="7"/>
  <c r="I34" i="7"/>
  <c r="G11" i="7"/>
  <c r="G13" i="7"/>
  <c r="I14" i="7"/>
  <c r="I8" i="7" s="1"/>
  <c r="K19" i="7"/>
  <c r="L23" i="7"/>
  <c r="N23" i="7" s="1"/>
  <c r="O8" i="7"/>
  <c r="G34" i="7"/>
  <c r="K33" i="7"/>
  <c r="M2" i="7"/>
  <c r="O2" i="7" s="1"/>
  <c r="I9" i="7"/>
  <c r="I11" i="7"/>
  <c r="I13" i="7"/>
  <c r="G15" i="7"/>
  <c r="K16" i="7"/>
  <c r="I20" i="7"/>
  <c r="I22" i="7"/>
  <c r="C22" i="7"/>
  <c r="C23" i="7" s="1"/>
  <c r="C24" i="7" s="1"/>
  <c r="C25" i="7" s="1"/>
  <c r="C26" i="7" s="1"/>
  <c r="C27" i="7" s="1"/>
  <c r="C28" i="7" s="1"/>
  <c r="I12" i="7"/>
  <c r="K35" i="3"/>
  <c r="I35" i="3"/>
  <c r="Q2" i="7"/>
  <c r="N8" i="7"/>
  <c r="L24" i="7"/>
  <c r="B24" i="7" s="1"/>
  <c r="I23" i="7"/>
  <c r="N2" i="7"/>
  <c r="K14" i="7"/>
  <c r="K8" i="7" s="1"/>
  <c r="G16" i="7"/>
  <c r="G18" i="7"/>
  <c r="G20" i="7"/>
  <c r="K22" i="7"/>
  <c r="Q22" i="7"/>
  <c r="G31" i="7"/>
  <c r="Q15" i="7"/>
  <c r="C21" i="7"/>
  <c r="J23" i="7"/>
  <c r="H31" i="7"/>
  <c r="I31" i="7"/>
  <c r="F23" i="7"/>
  <c r="G23" i="7" s="1"/>
  <c r="F25" i="7"/>
  <c r="K20" i="7"/>
  <c r="K34" i="3"/>
  <c r="N2" i="5"/>
  <c r="Q2" i="5"/>
  <c r="O8" i="6"/>
  <c r="F25" i="6"/>
  <c r="H30" i="6"/>
  <c r="K16" i="6"/>
  <c r="K18" i="6"/>
  <c r="K20" i="6"/>
  <c r="Q20" i="6"/>
  <c r="G21" i="6"/>
  <c r="I30" i="6"/>
  <c r="Q2" i="6"/>
  <c r="N21" i="6"/>
  <c r="N8" i="6" s="1"/>
  <c r="N2" i="6"/>
  <c r="K14" i="6"/>
  <c r="G18" i="6"/>
  <c r="G20" i="6"/>
  <c r="K21" i="6"/>
  <c r="G22" i="6"/>
  <c r="N8" i="5"/>
  <c r="K14" i="5"/>
  <c r="G16" i="5"/>
  <c r="G18" i="5"/>
  <c r="G20" i="5"/>
  <c r="K22" i="5"/>
  <c r="Q22" i="5"/>
  <c r="K30" i="5"/>
  <c r="O2" i="5"/>
  <c r="K15" i="5"/>
  <c r="Q15" i="5"/>
  <c r="K17" i="5"/>
  <c r="K19" i="5"/>
  <c r="C21" i="5"/>
  <c r="J23" i="5"/>
  <c r="K23" i="5" s="1"/>
  <c r="J2" i="5"/>
  <c r="K2" i="5" s="1"/>
  <c r="I20" i="5"/>
  <c r="G30" i="5"/>
  <c r="K8" i="5" l="1"/>
  <c r="H24" i="5"/>
  <c r="J24" i="5"/>
  <c r="L24" i="5" s="1"/>
  <c r="B24" i="5" s="1"/>
  <c r="G8" i="5"/>
  <c r="K23" i="6"/>
  <c r="G8" i="6"/>
  <c r="H24" i="6"/>
  <c r="G8" i="7"/>
  <c r="F26" i="7"/>
  <c r="J25" i="7"/>
  <c r="L25" i="7" s="1"/>
  <c r="B25" i="7" s="1"/>
  <c r="H25" i="7"/>
  <c r="K23" i="7"/>
  <c r="F26" i="6"/>
  <c r="J25" i="6"/>
  <c r="L25" i="6" s="1"/>
  <c r="B25" i="6" s="1"/>
  <c r="H25" i="6"/>
  <c r="K8" i="6"/>
  <c r="H25" i="5"/>
  <c r="F26" i="5"/>
  <c r="J25" i="5"/>
  <c r="L25" i="5" s="1"/>
  <c r="B25" i="5" s="1"/>
  <c r="U2" i="3"/>
  <c r="H26" i="7" l="1"/>
  <c r="F27" i="7"/>
  <c r="J26" i="7"/>
  <c r="L26" i="7" s="1"/>
  <c r="B26" i="7" s="1"/>
  <c r="F27" i="6"/>
  <c r="J26" i="6"/>
  <c r="L26" i="6" s="1"/>
  <c r="B26" i="6" s="1"/>
  <c r="H26" i="6"/>
  <c r="H26" i="5"/>
  <c r="F27" i="5"/>
  <c r="J26" i="5"/>
  <c r="L26" i="5" s="1"/>
  <c r="B26" i="5" s="1"/>
  <c r="C33" i="3"/>
  <c r="H27" i="7" l="1"/>
  <c r="F28" i="7"/>
  <c r="J27" i="7"/>
  <c r="L27" i="7" s="1"/>
  <c r="B27" i="7" s="1"/>
  <c r="J27" i="6"/>
  <c r="L27" i="6" s="1"/>
  <c r="B27" i="6" s="1"/>
  <c r="H27" i="6"/>
  <c r="H27" i="5"/>
  <c r="J27" i="5"/>
  <c r="L27" i="5" s="1"/>
  <c r="B27" i="5" s="1"/>
  <c r="K25" i="3"/>
  <c r="K26" i="3" s="1"/>
  <c r="I25" i="3"/>
  <c r="I26" i="3" s="1"/>
  <c r="I27" i="3" s="1"/>
  <c r="G25" i="3"/>
  <c r="G26" i="3" s="1"/>
  <c r="G27" i="3" l="1"/>
  <c r="J28" i="7"/>
  <c r="L28" i="7" s="1"/>
  <c r="B28" i="7" s="1"/>
  <c r="H28" i="7"/>
  <c r="K27" i="3"/>
  <c r="I28" i="3"/>
  <c r="D27" i="6"/>
  <c r="E7" i="6" s="1"/>
  <c r="E6" i="6"/>
  <c r="E6" i="5"/>
  <c r="D27" i="5"/>
  <c r="E7" i="5" s="1"/>
  <c r="N25" i="3"/>
  <c r="S2" i="3"/>
  <c r="R2" i="3"/>
  <c r="T14" i="3"/>
  <c r="T15" i="3"/>
  <c r="T16" i="3"/>
  <c r="T17" i="3"/>
  <c r="T18" i="3"/>
  <c r="T19" i="3"/>
  <c r="T20" i="3"/>
  <c r="T21" i="3"/>
  <c r="T22" i="3"/>
  <c r="T13" i="3"/>
  <c r="L33" i="3"/>
  <c r="J33" i="3"/>
  <c r="J23" i="3" s="1"/>
  <c r="H33" i="3"/>
  <c r="H23" i="3" s="1"/>
  <c r="F33" i="3"/>
  <c r="E33" i="3"/>
  <c r="D33" i="3"/>
  <c r="G28" i="3" l="1"/>
  <c r="E3" i="3" s="1"/>
  <c r="D28" i="7"/>
  <c r="E7" i="7" s="1"/>
  <c r="E6" i="7"/>
  <c r="K28" i="3"/>
  <c r="L23" i="3"/>
  <c r="N23" i="3" s="1"/>
  <c r="F23" i="3"/>
  <c r="K23" i="3" s="1"/>
  <c r="G34" i="3"/>
  <c r="G33" i="3"/>
  <c r="I23" i="3"/>
  <c r="K33" i="3"/>
  <c r="N26" i="3"/>
  <c r="N27" i="3" s="1"/>
  <c r="N28" i="3" s="1"/>
  <c r="I33" i="3"/>
  <c r="P23" i="3"/>
  <c r="Q23" i="3" s="1"/>
  <c r="E4" i="3" l="1"/>
  <c r="E5" i="3"/>
  <c r="P16" i="3"/>
  <c r="P17" i="3"/>
  <c r="P18" i="3"/>
  <c r="P19" i="3"/>
  <c r="P20" i="3"/>
  <c r="P21" i="3"/>
  <c r="P22" i="3"/>
  <c r="Q22" i="3" s="1"/>
  <c r="H18" i="3" l="1"/>
  <c r="H19" i="3"/>
  <c r="H20" i="3"/>
  <c r="L11" i="3" l="1"/>
  <c r="N11" i="3" s="1"/>
  <c r="L22" i="3" l="1"/>
  <c r="L2" i="3" s="1"/>
  <c r="M22" i="3"/>
  <c r="M2" i="3" s="1"/>
  <c r="J22" i="3"/>
  <c r="I31" i="3" s="1"/>
  <c r="H22" i="3"/>
  <c r="H2" i="3" s="1"/>
  <c r="E22" i="3"/>
  <c r="E2" i="3" s="1"/>
  <c r="F22" i="3"/>
  <c r="G23" i="3" l="1"/>
  <c r="F24" i="3"/>
  <c r="F2" i="3"/>
  <c r="F31" i="3"/>
  <c r="J2" i="3"/>
  <c r="C22" i="3"/>
  <c r="C23" i="3" s="1"/>
  <c r="C24" i="3" s="1"/>
  <c r="K22" i="3"/>
  <c r="O22" i="3"/>
  <c r="I22" i="3"/>
  <c r="N22" i="3"/>
  <c r="F25" i="3" l="1"/>
  <c r="J24" i="3"/>
  <c r="H24" i="3"/>
  <c r="C25" i="3"/>
  <c r="L24" i="3"/>
  <c r="B24" i="3" s="1"/>
  <c r="J25" i="3" l="1"/>
  <c r="H25" i="3"/>
  <c r="F26" i="3"/>
  <c r="F27" i="3" s="1"/>
  <c r="C26" i="3"/>
  <c r="C27" i="3" s="1"/>
  <c r="C28" i="3" s="1"/>
  <c r="L25" i="3"/>
  <c r="B25" i="3" s="1"/>
  <c r="P15" i="3"/>
  <c r="Q15" i="3" s="1"/>
  <c r="P2" i="3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L13" i="3"/>
  <c r="L14" i="3"/>
  <c r="L15" i="3"/>
  <c r="L16" i="3"/>
  <c r="L17" i="3"/>
  <c r="L18" i="3"/>
  <c r="L19" i="3"/>
  <c r="L20" i="3"/>
  <c r="L21" i="3"/>
  <c r="L9" i="3"/>
  <c r="J10" i="3"/>
  <c r="J11" i="3"/>
  <c r="J12" i="3"/>
  <c r="J13" i="3"/>
  <c r="J14" i="3"/>
  <c r="J15" i="3"/>
  <c r="J16" i="3"/>
  <c r="J17" i="3"/>
  <c r="J18" i="3"/>
  <c r="J19" i="3"/>
  <c r="J20" i="3"/>
  <c r="K31" i="3" s="1"/>
  <c r="J21" i="3"/>
  <c r="J31" i="3" s="1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1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F28" i="3" l="1"/>
  <c r="H27" i="3"/>
  <c r="J27" i="3"/>
  <c r="L27" i="3" s="1"/>
  <c r="B27" i="3" s="1"/>
  <c r="H26" i="3"/>
  <c r="J26" i="3"/>
  <c r="L26" i="3" s="1"/>
  <c r="B26" i="3" s="1"/>
  <c r="G22" i="3"/>
  <c r="G31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H28" i="3" l="1"/>
  <c r="J28" i="3"/>
  <c r="L28" i="3" s="1"/>
  <c r="B28" i="3" s="1"/>
  <c r="K2" i="3"/>
  <c r="I8" i="3"/>
  <c r="I2" i="3"/>
  <c r="G8" i="3"/>
  <c r="K8" i="3"/>
  <c r="O8" i="3"/>
  <c r="N21" i="3"/>
  <c r="N20" i="3"/>
  <c r="N19" i="3"/>
  <c r="N18" i="3"/>
  <c r="N17" i="3"/>
  <c r="N16" i="3"/>
  <c r="N15" i="3"/>
  <c r="N14" i="3"/>
  <c r="N13" i="3"/>
  <c r="N12" i="3"/>
  <c r="N10" i="3"/>
  <c r="N9" i="3"/>
  <c r="Q2" i="3"/>
  <c r="N2" i="3"/>
  <c r="N8" i="3" l="1"/>
  <c r="D28" i="3" l="1"/>
  <c r="E6" i="3"/>
  <c r="E7" i="3" l="1"/>
</calcChain>
</file>

<file path=xl/sharedStrings.xml><?xml version="1.0" encoding="utf-8"?>
<sst xmlns="http://schemas.openxmlformats.org/spreadsheetml/2006/main" count="202" uniqueCount="87">
  <si>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</si>
  <si>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</si>
  <si>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</si>
  <si>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</si>
  <si>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</si>
  <si>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</si>
  <si>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</si>
  <si>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</si>
  <si>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</si>
  <si>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</si>
  <si>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</si>
  <si>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</si>
  <si>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</si>
  <si>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</si>
  <si>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</si>
  <si>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</si>
  <si>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</si>
  <si>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</si>
  <si>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</si>
  <si>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</si>
  <si>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</si>
  <si>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</si>
  <si>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</si>
  <si>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</si>
  <si>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</si>
  <si>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</si>
  <si>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</si>
  <si>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</si>
  <si>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</si>
  <si>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</si>
  <si>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</si>
  <si>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</si>
  <si>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</si>
  <si>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2021/03(予)</t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</si>
  <si>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</si>
  <si>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</si>
  <si>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</si>
  <si>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</si>
  <si>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</si>
  <si>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</si>
  <si>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</si>
  <si>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</si>
  <si>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</si>
  <si>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</si>
  <si>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8593　三菱UFJリース</t>
    <rPh sb="5" eb="7">
      <t>ミツビシ</t>
    </rPh>
    <phoneticPr fontId="3"/>
  </si>
  <si>
    <r>
      <t>24.8</t>
    </r>
    <r>
      <rPr>
        <sz val="8"/>
        <color rgb="FF666666"/>
        <rFont val="Inherit"/>
        <family val="2"/>
      </rPr>
      <t>円</t>
    </r>
  </si>
  <si>
    <r>
      <t>173.6</t>
    </r>
    <r>
      <rPr>
        <sz val="8"/>
        <color rgb="FF666666"/>
        <rFont val="Inherit"/>
        <family val="2"/>
      </rPr>
      <t>円</t>
    </r>
  </si>
  <si>
    <r>
      <t>33.9</t>
    </r>
    <r>
      <rPr>
        <sz val="8"/>
        <color rgb="FF666666"/>
        <rFont val="Inherit"/>
        <family val="2"/>
      </rPr>
      <t>円</t>
    </r>
  </si>
  <si>
    <r>
      <t>351.6</t>
    </r>
    <r>
      <rPr>
        <sz val="8"/>
        <color rgb="FF666666"/>
        <rFont val="Inherit"/>
        <family val="2"/>
      </rPr>
      <t>円</t>
    </r>
  </si>
  <si>
    <r>
      <t>8.0</t>
    </r>
    <r>
      <rPr>
        <sz val="8"/>
        <color rgb="FF666666"/>
        <rFont val="Inherit"/>
        <family val="2"/>
      </rPr>
      <t>円</t>
    </r>
  </si>
  <si>
    <r>
      <t>368.5</t>
    </r>
    <r>
      <rPr>
        <sz val="8"/>
        <color rgb="FF666666"/>
        <rFont val="Inherit"/>
        <family val="2"/>
      </rPr>
      <t>円</t>
    </r>
  </si>
  <si>
    <r>
      <t>23.3</t>
    </r>
    <r>
      <rPr>
        <sz val="8"/>
        <color rgb="FF666666"/>
        <rFont val="Inherit"/>
        <family val="2"/>
      </rPr>
      <t>円</t>
    </r>
  </si>
  <si>
    <r>
      <t>396.8</t>
    </r>
    <r>
      <rPr>
        <sz val="8"/>
        <color rgb="FF666666"/>
        <rFont val="Inherit"/>
        <family val="2"/>
      </rPr>
      <t>円</t>
    </r>
  </si>
  <si>
    <r>
      <t>28.9</t>
    </r>
    <r>
      <rPr>
        <sz val="8"/>
        <color rgb="FF666666"/>
        <rFont val="Inherit"/>
        <family val="2"/>
      </rPr>
      <t>円</t>
    </r>
  </si>
  <si>
    <r>
      <t>417.6</t>
    </r>
    <r>
      <rPr>
        <sz val="8"/>
        <color rgb="FF666666"/>
        <rFont val="Inherit"/>
        <family val="2"/>
      </rPr>
      <t>円</t>
    </r>
  </si>
  <si>
    <r>
      <t>38.9</t>
    </r>
    <r>
      <rPr>
        <sz val="8"/>
        <color rgb="FF666666"/>
        <rFont val="Inherit"/>
        <family val="2"/>
      </rPr>
      <t>円</t>
    </r>
  </si>
  <si>
    <r>
      <t>450.4</t>
    </r>
    <r>
      <rPr>
        <sz val="8"/>
        <color rgb="FF666666"/>
        <rFont val="Inherit"/>
        <family val="2"/>
      </rPr>
      <t>円</t>
    </r>
  </si>
  <si>
    <r>
      <t>40.4</t>
    </r>
    <r>
      <rPr>
        <sz val="8"/>
        <color rgb="FF666666"/>
        <rFont val="Inherit"/>
        <family val="2"/>
      </rPr>
      <t>円</t>
    </r>
  </si>
  <si>
    <r>
      <t>502.8</t>
    </r>
    <r>
      <rPr>
        <sz val="8"/>
        <color rgb="FF666666"/>
        <rFont val="Inherit"/>
        <family val="2"/>
      </rPr>
      <t>円</t>
    </r>
  </si>
  <si>
    <r>
      <t>42.3</t>
    </r>
    <r>
      <rPr>
        <sz val="8"/>
        <color rgb="FF666666"/>
        <rFont val="Inherit"/>
        <family val="2"/>
      </rPr>
      <t>円</t>
    </r>
  </si>
  <si>
    <r>
      <t>574.4</t>
    </r>
    <r>
      <rPr>
        <sz val="8"/>
        <color rgb="FF666666"/>
        <rFont val="Inherit"/>
        <family val="2"/>
      </rPr>
      <t>円</t>
    </r>
  </si>
  <si>
    <r>
      <t>49.5</t>
    </r>
    <r>
      <rPr>
        <sz val="8"/>
        <color rgb="FF666666"/>
        <rFont val="Inherit"/>
        <family val="2"/>
      </rPr>
      <t>円</t>
    </r>
  </si>
  <si>
    <r>
      <t>668.3</t>
    </r>
    <r>
      <rPr>
        <sz val="8"/>
        <color rgb="FF666666"/>
        <rFont val="Inherit"/>
        <family val="2"/>
      </rPr>
      <t>円</t>
    </r>
  </si>
  <si>
    <r>
      <t>61.3</t>
    </r>
    <r>
      <rPr>
        <sz val="8"/>
        <color rgb="FF666666"/>
        <rFont val="Inherit"/>
        <family val="2"/>
      </rPr>
      <t>円</t>
    </r>
  </si>
  <si>
    <r>
      <t>691.2</t>
    </r>
    <r>
      <rPr>
        <sz val="8"/>
        <color rgb="FF666666"/>
        <rFont val="Inherit"/>
        <family val="2"/>
      </rPr>
      <t>円</t>
    </r>
  </si>
  <si>
    <r>
      <t>59.7</t>
    </r>
    <r>
      <rPr>
        <sz val="8"/>
        <color rgb="FF666666"/>
        <rFont val="Inherit"/>
        <family val="2"/>
      </rPr>
      <t>円</t>
    </r>
  </si>
  <si>
    <r>
      <t>737.4</t>
    </r>
    <r>
      <rPr>
        <sz val="8"/>
        <color rgb="FF666666"/>
        <rFont val="Inherit"/>
        <family val="2"/>
      </rPr>
      <t>円</t>
    </r>
  </si>
  <si>
    <r>
      <t>71.5</t>
    </r>
    <r>
      <rPr>
        <sz val="8"/>
        <color rgb="FF666666"/>
        <rFont val="Inherit"/>
        <family val="2"/>
      </rPr>
      <t>円</t>
    </r>
  </si>
  <si>
    <r>
      <t>793.5</t>
    </r>
    <r>
      <rPr>
        <sz val="8"/>
        <color rgb="FF666666"/>
        <rFont val="Inherit"/>
        <family val="2"/>
      </rPr>
      <t>円</t>
    </r>
  </si>
  <si>
    <r>
      <t>77.2</t>
    </r>
    <r>
      <rPr>
        <sz val="8"/>
        <color rgb="FF666666"/>
        <rFont val="Inherit"/>
        <family val="2"/>
      </rPr>
      <t>円</t>
    </r>
  </si>
  <si>
    <r>
      <t>846.4</t>
    </r>
    <r>
      <rPr>
        <sz val="8"/>
        <color rgb="FF666666"/>
        <rFont val="Inherit"/>
        <family val="2"/>
      </rPr>
      <t>円</t>
    </r>
  </si>
  <si>
    <r>
      <t>79.4</t>
    </r>
    <r>
      <rPr>
        <sz val="8"/>
        <color rgb="FF666666"/>
        <rFont val="Inherit"/>
        <family val="2"/>
      </rPr>
      <t>円</t>
    </r>
  </si>
  <si>
    <r>
      <t>872.8</t>
    </r>
    <r>
      <rPr>
        <sz val="8"/>
        <color rgb="FF666666"/>
        <rFont val="Inherit"/>
        <family val="2"/>
      </rPr>
      <t>円</t>
    </r>
  </si>
  <si>
    <r>
      <t>15.4</t>
    </r>
    <r>
      <rPr>
        <sz val="8"/>
        <color rgb="FF666666"/>
        <rFont val="Inherit"/>
        <family val="2"/>
      </rPr>
      <t>円</t>
    </r>
  </si>
  <si>
    <t>6.50 円</t>
  </si>
  <si>
    <t>8.00 円</t>
  </si>
  <si>
    <t>9.50 円</t>
  </si>
  <si>
    <t>12.30 円</t>
  </si>
  <si>
    <t>13.00 円</t>
  </si>
  <si>
    <t>18.00 円</t>
  </si>
  <si>
    <t>23.50 円</t>
  </si>
  <si>
    <t>25.00 円</t>
  </si>
  <si>
    <t>2Q</t>
  </si>
  <si>
    <r>
      <t>11.9</t>
    </r>
    <r>
      <rPr>
        <sz val="8"/>
        <color rgb="FF666666"/>
        <rFont val="Inherit"/>
        <family val="2"/>
      </rPr>
      <t>円</t>
    </r>
  </si>
  <si>
    <t>3Q</t>
  </si>
  <si>
    <r>
      <t>18.3</t>
    </r>
    <r>
      <rPr>
        <sz val="8"/>
        <color rgb="FF666666"/>
        <rFont val="Inherit"/>
        <family val="2"/>
      </rPr>
      <t>円</t>
    </r>
  </si>
  <si>
    <t>25.50 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</si>
</sst>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5" fillId="12" borderId="0" xfId="2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38" fontId="5" fillId="14" borderId="0" xfId="1" applyFont="1" applyFill="1" applyAlignment="1">
      <alignment vertical="center"/>
    </xf>
    <xf numFmtId="0" fontId="16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7" fontId="2" fillId="11" borderId="0" xfId="2" applyNumberFormat="1" applyFont="1" applyFill="1" applyAlignment="1">
      <alignment vertical="center"/>
    </xf>
    <xf numFmtId="9" fontId="2" fillId="0" borderId="0" xfId="2" applyFont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54052</c:v>
                </c:pt>
                <c:pt idx="15">
                  <c:v>71610.495360000001</c:v>
                </c:pt>
                <c:pt idx="16">
                  <c:v>73042.705267199999</c:v>
                </c:pt>
                <c:pt idx="17">
                  <c:v>74503.559372543998</c:v>
                </c:pt>
                <c:pt idx="18">
                  <c:v>75993.630559994883</c:v>
                </c:pt>
                <c:pt idx="19">
                  <c:v>77513.503171194781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24.8</c:v>
                </c:pt>
                <c:pt idx="1">
                  <c:v>33.9</c:v>
                </c:pt>
                <c:pt idx="2">
                  <c:v>8</c:v>
                </c:pt>
                <c:pt idx="3">
                  <c:v>23.3</c:v>
                </c:pt>
                <c:pt idx="4">
                  <c:v>28.9</c:v>
                </c:pt>
                <c:pt idx="5">
                  <c:v>38.9</c:v>
                </c:pt>
                <c:pt idx="6">
                  <c:v>40.4</c:v>
                </c:pt>
                <c:pt idx="7">
                  <c:v>42.3</c:v>
                </c:pt>
                <c:pt idx="8">
                  <c:v>49.5</c:v>
                </c:pt>
                <c:pt idx="9">
                  <c:v>61.3</c:v>
                </c:pt>
                <c:pt idx="10">
                  <c:v>59.7</c:v>
                </c:pt>
                <c:pt idx="11">
                  <c:v>71.5</c:v>
                </c:pt>
                <c:pt idx="12">
                  <c:v>77.2</c:v>
                </c:pt>
                <c:pt idx="13">
                  <c:v>79.400000000000006</c:v>
                </c:pt>
                <c:pt idx="14" formatCode="#,##0_);[Red]\(#,##0\)">
                  <c:v>60.800000000000004</c:v>
                </c:pt>
                <c:pt idx="15">
                  <c:v>80.361157412782319</c:v>
                </c:pt>
                <c:pt idx="16">
                  <c:v>81.968380561037961</c:v>
                </c:pt>
                <c:pt idx="17">
                  <c:v>83.607748172258724</c:v>
                </c:pt>
                <c:pt idx="18">
                  <c:v>85.279903135703904</c:v>
                </c:pt>
                <c:pt idx="19">
                  <c:v>86.985501198417978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6.5</c:v>
                </c:pt>
                <c:pt idx="7" formatCode="#,##0_);[Red]\(#,##0\)">
                  <c:v>8</c:v>
                </c:pt>
                <c:pt idx="8" formatCode="#,##0_);[Red]\(#,##0\)">
                  <c:v>9.5</c:v>
                </c:pt>
                <c:pt idx="9" formatCode="#,##0_);[Red]\(#,##0\)">
                  <c:v>12.3</c:v>
                </c:pt>
                <c:pt idx="10" formatCode="#,##0_);[Red]\(#,##0\)">
                  <c:v>13</c:v>
                </c:pt>
                <c:pt idx="11" formatCode="#,##0_);[Red]\(#,##0\)">
                  <c:v>18</c:v>
                </c:pt>
                <c:pt idx="12" formatCode="#,##0_);[Red]\(#,##0\)">
                  <c:v>23.5</c:v>
                </c:pt>
                <c:pt idx="13" formatCode="#,##0_);[Red]\(#,##0\)">
                  <c:v>25</c:v>
                </c:pt>
                <c:pt idx="14" formatCode="#,##0_);[Red]\(#,##0\)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AD-4DB3-A0DB-6AFF1F24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1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517429</c:v>
                </c:pt>
                <c:pt idx="1">
                  <c:v>987056</c:v>
                </c:pt>
                <c:pt idx="2">
                  <c:v>818618</c:v>
                </c:pt>
                <c:pt idx="3">
                  <c:v>747043</c:v>
                </c:pt>
                <c:pt idx="4">
                  <c:v>724762</c:v>
                </c:pt>
                <c:pt idx="5">
                  <c:v>724611</c:v>
                </c:pt>
                <c:pt idx="6">
                  <c:v>698155</c:v>
                </c:pt>
                <c:pt idx="7">
                  <c:v>717760</c:v>
                </c:pt>
                <c:pt idx="8">
                  <c:v>742452</c:v>
                </c:pt>
                <c:pt idx="9">
                  <c:v>825845</c:v>
                </c:pt>
                <c:pt idx="10">
                  <c:v>838886</c:v>
                </c:pt>
                <c:pt idx="11">
                  <c:v>869948</c:v>
                </c:pt>
                <c:pt idx="12">
                  <c:v>864224</c:v>
                </c:pt>
                <c:pt idx="13">
                  <c:v>923768</c:v>
                </c:pt>
                <c:pt idx="14">
                  <c:v>885046.66666666663</c:v>
                </c:pt>
                <c:pt idx="15">
                  <c:v>942243.36</c:v>
                </c:pt>
                <c:pt idx="16">
                  <c:v>961088.22719999996</c:v>
                </c:pt>
                <c:pt idx="17">
                  <c:v>980309.991744</c:v>
                </c:pt>
                <c:pt idx="18">
                  <c:v>999916.19157888007</c:v>
                </c:pt>
                <c:pt idx="19">
                  <c:v>1019914.5154104577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32932</c:v>
                </c:pt>
                <c:pt idx="1">
                  <c:v>50723</c:v>
                </c:pt>
                <c:pt idx="2">
                  <c:v>26885</c:v>
                </c:pt>
                <c:pt idx="3">
                  <c:v>25813</c:v>
                </c:pt>
                <c:pt idx="4">
                  <c:v>55882</c:v>
                </c:pt>
                <c:pt idx="5">
                  <c:v>53156</c:v>
                </c:pt>
                <c:pt idx="6">
                  <c:v>59987</c:v>
                </c:pt>
                <c:pt idx="7">
                  <c:v>65278</c:v>
                </c:pt>
                <c:pt idx="8">
                  <c:v>70237</c:v>
                </c:pt>
                <c:pt idx="9">
                  <c:v>88272</c:v>
                </c:pt>
                <c:pt idx="10">
                  <c:v>79112</c:v>
                </c:pt>
                <c:pt idx="11">
                  <c:v>79285</c:v>
                </c:pt>
                <c:pt idx="12">
                  <c:v>80371</c:v>
                </c:pt>
                <c:pt idx="13">
                  <c:v>91853</c:v>
                </c:pt>
                <c:pt idx="14">
                  <c:v>66778.666666666672</c:v>
                </c:pt>
                <c:pt idx="15">
                  <c:v>89513.119200000001</c:v>
                </c:pt>
                <c:pt idx="16">
                  <c:v>91303.381584000002</c:v>
                </c:pt>
                <c:pt idx="17">
                  <c:v>93129.449215679997</c:v>
                </c:pt>
                <c:pt idx="18">
                  <c:v>94992.038199993607</c:v>
                </c:pt>
                <c:pt idx="19">
                  <c:v>96891.878963993484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54052</c:v>
                </c:pt>
                <c:pt idx="15">
                  <c:v>71610.495360000001</c:v>
                </c:pt>
                <c:pt idx="16">
                  <c:v>73042.705267199999</c:v>
                </c:pt>
                <c:pt idx="17">
                  <c:v>74503.559372543998</c:v>
                </c:pt>
                <c:pt idx="18">
                  <c:v>75993.630559994883</c:v>
                </c:pt>
                <c:pt idx="19">
                  <c:v>77513.503171194781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1D-469B-A364-F3E5B9E946D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1D-469B-A364-F3E5B9E946D9}"/>
              </c:ext>
            </c:extLst>
          </c:dPt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'20210212'!$J$9:$J$28</c:f>
              <c:numCache>
                <c:formatCode>#,##0_);[Red]\(#,##0\)</c:formatCode>
                <c:ptCount val="20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54052</c:v>
                </c:pt>
                <c:pt idx="15">
                  <c:v>71610.495360000001</c:v>
                </c:pt>
                <c:pt idx="16">
                  <c:v>73042.705267199999</c:v>
                </c:pt>
                <c:pt idx="17">
                  <c:v>74503.559372543998</c:v>
                </c:pt>
                <c:pt idx="18">
                  <c:v>75993.630559994883</c:v>
                </c:pt>
                <c:pt idx="19">
                  <c:v>77513.503171194781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D-469B-A364-F3E5B9E94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'20210212'!$L$1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'20210212'!$L$9:$L$28</c:f>
              <c:numCache>
                <c:formatCode>0.0</c:formatCode>
                <c:ptCount val="20"/>
                <c:pt idx="0">
                  <c:v>24.8</c:v>
                </c:pt>
                <c:pt idx="1">
                  <c:v>33.9</c:v>
                </c:pt>
                <c:pt idx="2">
                  <c:v>8</c:v>
                </c:pt>
                <c:pt idx="3">
                  <c:v>23.3</c:v>
                </c:pt>
                <c:pt idx="4">
                  <c:v>28.9</c:v>
                </c:pt>
                <c:pt idx="5">
                  <c:v>38.9</c:v>
                </c:pt>
                <c:pt idx="6">
                  <c:v>40.4</c:v>
                </c:pt>
                <c:pt idx="7">
                  <c:v>42.3</c:v>
                </c:pt>
                <c:pt idx="8">
                  <c:v>49.5</c:v>
                </c:pt>
                <c:pt idx="9">
                  <c:v>61.3</c:v>
                </c:pt>
                <c:pt idx="10">
                  <c:v>59.7</c:v>
                </c:pt>
                <c:pt idx="11">
                  <c:v>71.5</c:v>
                </c:pt>
                <c:pt idx="12">
                  <c:v>77.2</c:v>
                </c:pt>
                <c:pt idx="13">
                  <c:v>79.400000000000006</c:v>
                </c:pt>
                <c:pt idx="14" formatCode="#,##0_);[Red]\(#,##0\)">
                  <c:v>60.800000000000004</c:v>
                </c:pt>
                <c:pt idx="15">
                  <c:v>80.361157412782319</c:v>
                </c:pt>
                <c:pt idx="16">
                  <c:v>81.968380561037961</c:v>
                </c:pt>
                <c:pt idx="17">
                  <c:v>83.607748172258724</c:v>
                </c:pt>
                <c:pt idx="18">
                  <c:v>85.279903135703904</c:v>
                </c:pt>
                <c:pt idx="19">
                  <c:v>86.985501198417978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1D-469B-A364-F3E5B9E946D9}"/>
            </c:ext>
          </c:extLst>
        </c:ser>
        <c:ser>
          <c:idx val="2"/>
          <c:order val="2"/>
          <c:tx>
            <c:strRef>
              <c:f>'20210212'!$P$1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'20210212'!$P$9:$P$28</c:f>
              <c:numCache>
                <c:formatCode>General</c:formatCode>
                <c:ptCount val="20"/>
                <c:pt idx="6" formatCode="#,##0_);[Red]\(#,##0\)">
                  <c:v>6.5</c:v>
                </c:pt>
                <c:pt idx="7" formatCode="#,##0_);[Red]\(#,##0\)">
                  <c:v>8</c:v>
                </c:pt>
                <c:pt idx="8" formatCode="#,##0_);[Red]\(#,##0\)">
                  <c:v>9.5</c:v>
                </c:pt>
                <c:pt idx="9" formatCode="#,##0_);[Red]\(#,##0\)">
                  <c:v>12.3</c:v>
                </c:pt>
                <c:pt idx="10" formatCode="#,##0_);[Red]\(#,##0\)">
                  <c:v>13</c:v>
                </c:pt>
                <c:pt idx="11" formatCode="#,##0_);[Red]\(#,##0\)">
                  <c:v>18</c:v>
                </c:pt>
                <c:pt idx="12" formatCode="#,##0_);[Red]\(#,##0\)">
                  <c:v>23.5</c:v>
                </c:pt>
                <c:pt idx="13" formatCode="#,##0_);[Red]\(#,##0\)">
                  <c:v>25</c:v>
                </c:pt>
                <c:pt idx="14" formatCode="#,##0_);[Red]\(#,##0\)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1D-469B-A364-F3E5B9E94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1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73-47C8-9341-F112673B491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3-47C8-9341-F112673B4912}"/>
              </c:ext>
            </c:extLst>
          </c:dPt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'20210212'!$F$9:$F$28</c:f>
              <c:numCache>
                <c:formatCode>#,##0_);[Red]\(#,##0\)</c:formatCode>
                <c:ptCount val="20"/>
                <c:pt idx="0">
                  <c:v>517429</c:v>
                </c:pt>
                <c:pt idx="1">
                  <c:v>987056</c:v>
                </c:pt>
                <c:pt idx="2">
                  <c:v>818618</c:v>
                </c:pt>
                <c:pt idx="3">
                  <c:v>747043</c:v>
                </c:pt>
                <c:pt idx="4">
                  <c:v>724762</c:v>
                </c:pt>
                <c:pt idx="5">
                  <c:v>724611</c:v>
                </c:pt>
                <c:pt idx="6">
                  <c:v>698155</c:v>
                </c:pt>
                <c:pt idx="7">
                  <c:v>717760</c:v>
                </c:pt>
                <c:pt idx="8">
                  <c:v>742452</c:v>
                </c:pt>
                <c:pt idx="9">
                  <c:v>825845</c:v>
                </c:pt>
                <c:pt idx="10">
                  <c:v>838886</c:v>
                </c:pt>
                <c:pt idx="11">
                  <c:v>869948</c:v>
                </c:pt>
                <c:pt idx="12">
                  <c:v>864224</c:v>
                </c:pt>
                <c:pt idx="13">
                  <c:v>923768</c:v>
                </c:pt>
                <c:pt idx="14">
                  <c:v>885046.66666666663</c:v>
                </c:pt>
                <c:pt idx="15">
                  <c:v>942243.36</c:v>
                </c:pt>
                <c:pt idx="16">
                  <c:v>961088.22719999996</c:v>
                </c:pt>
                <c:pt idx="17">
                  <c:v>980309.991744</c:v>
                </c:pt>
                <c:pt idx="18">
                  <c:v>999916.19157888007</c:v>
                </c:pt>
                <c:pt idx="19">
                  <c:v>1019914.5154104577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73-47C8-9341-F112673B4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'20210212'!$H$1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'20210212'!$H$9:$H$28</c:f>
              <c:numCache>
                <c:formatCode>#,##0_);[Red]\(#,##0\)</c:formatCode>
                <c:ptCount val="20"/>
                <c:pt idx="0">
                  <c:v>32932</c:v>
                </c:pt>
                <c:pt idx="1">
                  <c:v>50723</c:v>
                </c:pt>
                <c:pt idx="2">
                  <c:v>26885</c:v>
                </c:pt>
                <c:pt idx="3">
                  <c:v>25813</c:v>
                </c:pt>
                <c:pt idx="4">
                  <c:v>55882</c:v>
                </c:pt>
                <c:pt idx="5">
                  <c:v>53156</c:v>
                </c:pt>
                <c:pt idx="6">
                  <c:v>59987</c:v>
                </c:pt>
                <c:pt idx="7">
                  <c:v>65278</c:v>
                </c:pt>
                <c:pt idx="8">
                  <c:v>70237</c:v>
                </c:pt>
                <c:pt idx="9">
                  <c:v>88272</c:v>
                </c:pt>
                <c:pt idx="10">
                  <c:v>79112</c:v>
                </c:pt>
                <c:pt idx="11">
                  <c:v>79285</c:v>
                </c:pt>
                <c:pt idx="12">
                  <c:v>80371</c:v>
                </c:pt>
                <c:pt idx="13">
                  <c:v>91853</c:v>
                </c:pt>
                <c:pt idx="14">
                  <c:v>66778.666666666672</c:v>
                </c:pt>
                <c:pt idx="15">
                  <c:v>89513.119200000001</c:v>
                </c:pt>
                <c:pt idx="16">
                  <c:v>91303.381584000002</c:v>
                </c:pt>
                <c:pt idx="17">
                  <c:v>93129.449215679997</c:v>
                </c:pt>
                <c:pt idx="18">
                  <c:v>94992.038199993607</c:v>
                </c:pt>
                <c:pt idx="19">
                  <c:v>96891.878963993484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73-47C8-9341-F112673B4912}"/>
            </c:ext>
          </c:extLst>
        </c:ser>
        <c:ser>
          <c:idx val="2"/>
          <c:order val="2"/>
          <c:tx>
            <c:strRef>
              <c:f>'20210212'!$J$1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'20210212'!$E$9:$E$28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'20210212'!$J$9:$J$28</c:f>
              <c:numCache>
                <c:formatCode>#,##0_);[Red]\(#,##0\)</c:formatCode>
                <c:ptCount val="20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54052</c:v>
                </c:pt>
                <c:pt idx="15">
                  <c:v>71610.495360000001</c:v>
                </c:pt>
                <c:pt idx="16">
                  <c:v>73042.705267199999</c:v>
                </c:pt>
                <c:pt idx="17">
                  <c:v>74503.559372543998</c:v>
                </c:pt>
                <c:pt idx="18">
                  <c:v>75993.630559994883</c:v>
                </c:pt>
                <c:pt idx="19">
                  <c:v>77513.503171194781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73-47C8-9341-F112673B4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'20201111'!$J$1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02-42C4-8A8C-12EB217B453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02-42C4-8A8C-12EB217B4535}"/>
              </c:ext>
            </c:extLst>
          </c:dPt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'20201111'!$J$9:$J$27</c:f>
              <c:numCache>
                <c:formatCode>#,##0_);[Red]\(#,##0\)</c:formatCode>
                <c:ptCount val="19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48542</c:v>
                </c:pt>
                <c:pt idx="15">
                  <c:v>67841.521919999999</c:v>
                </c:pt>
                <c:pt idx="16">
                  <c:v>69198.352358399992</c:v>
                </c:pt>
                <c:pt idx="17">
                  <c:v>70582.319405567992</c:v>
                </c:pt>
                <c:pt idx="18">
                  <c:v>71993.965793679366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02-42C4-8A8C-12EB217B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'20201111'!$L$1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'20201111'!$L$9:$L$27</c:f>
              <c:numCache>
                <c:formatCode>0.0</c:formatCode>
                <c:ptCount val="19"/>
                <c:pt idx="0">
                  <c:v>24.8</c:v>
                </c:pt>
                <c:pt idx="1">
                  <c:v>33.9</c:v>
                </c:pt>
                <c:pt idx="2">
                  <c:v>8</c:v>
                </c:pt>
                <c:pt idx="3">
                  <c:v>23.3</c:v>
                </c:pt>
                <c:pt idx="4">
                  <c:v>28.9</c:v>
                </c:pt>
                <c:pt idx="5">
                  <c:v>38.9</c:v>
                </c:pt>
                <c:pt idx="6">
                  <c:v>40.4</c:v>
                </c:pt>
                <c:pt idx="7">
                  <c:v>42.3</c:v>
                </c:pt>
                <c:pt idx="8">
                  <c:v>49.5</c:v>
                </c:pt>
                <c:pt idx="9">
                  <c:v>61.3</c:v>
                </c:pt>
                <c:pt idx="10">
                  <c:v>59.7</c:v>
                </c:pt>
                <c:pt idx="11">
                  <c:v>71.5</c:v>
                </c:pt>
                <c:pt idx="12">
                  <c:v>77.2</c:v>
                </c:pt>
                <c:pt idx="13">
                  <c:v>79.400000000000006</c:v>
                </c:pt>
                <c:pt idx="14" formatCode="#,##0_);[Red]\(#,##0\)">
                  <c:v>54.6</c:v>
                </c:pt>
                <c:pt idx="15">
                  <c:v>76.131622812109569</c:v>
                </c:pt>
                <c:pt idx="16">
                  <c:v>77.654255268351747</c:v>
                </c:pt>
                <c:pt idx="17">
                  <c:v>79.207340373718779</c:v>
                </c:pt>
                <c:pt idx="18">
                  <c:v>80.791487181193176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02-42C4-8A8C-12EB217B4535}"/>
            </c:ext>
          </c:extLst>
        </c:ser>
        <c:ser>
          <c:idx val="2"/>
          <c:order val="2"/>
          <c:tx>
            <c:strRef>
              <c:f>'20201111'!$P$1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'20201111'!$P$9:$P$27</c:f>
              <c:numCache>
                <c:formatCode>General</c:formatCode>
                <c:ptCount val="19"/>
                <c:pt idx="6" formatCode="#,##0_);[Red]\(#,##0\)">
                  <c:v>6.5</c:v>
                </c:pt>
                <c:pt idx="7" formatCode="#,##0_);[Red]\(#,##0\)">
                  <c:v>8</c:v>
                </c:pt>
                <c:pt idx="8" formatCode="#,##0_);[Red]\(#,##0\)">
                  <c:v>9.5</c:v>
                </c:pt>
                <c:pt idx="9" formatCode="#,##0_);[Red]\(#,##0\)">
                  <c:v>12.3</c:v>
                </c:pt>
                <c:pt idx="10" formatCode="#,##0_);[Red]\(#,##0\)">
                  <c:v>13</c:v>
                </c:pt>
                <c:pt idx="11" formatCode="#,##0_);[Red]\(#,##0\)">
                  <c:v>18</c:v>
                </c:pt>
                <c:pt idx="12" formatCode="#,##0_);[Red]\(#,##0\)">
                  <c:v>23.5</c:v>
                </c:pt>
                <c:pt idx="13" formatCode="#,##0_);[Red]\(#,##0\)">
                  <c:v>25</c:v>
                </c:pt>
                <c:pt idx="14" formatCode="#,##0_);[Red]\(#,##0\)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02-42C4-8A8C-12EB217B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1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'20201111'!$F$1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99-480A-BCEB-35E2DC08EE4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99-480A-BCEB-35E2DC08EE4D}"/>
              </c:ext>
            </c:extLst>
          </c:dPt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'20201111'!$F$9:$F$27</c:f>
              <c:numCache>
                <c:formatCode>#,##0_);[Red]\(#,##0\)</c:formatCode>
                <c:ptCount val="19"/>
                <c:pt idx="0">
                  <c:v>517429</c:v>
                </c:pt>
                <c:pt idx="1">
                  <c:v>987056</c:v>
                </c:pt>
                <c:pt idx="2">
                  <c:v>818618</c:v>
                </c:pt>
                <c:pt idx="3">
                  <c:v>747043</c:v>
                </c:pt>
                <c:pt idx="4">
                  <c:v>724762</c:v>
                </c:pt>
                <c:pt idx="5">
                  <c:v>724611</c:v>
                </c:pt>
                <c:pt idx="6">
                  <c:v>698155</c:v>
                </c:pt>
                <c:pt idx="7">
                  <c:v>717760</c:v>
                </c:pt>
                <c:pt idx="8">
                  <c:v>742452</c:v>
                </c:pt>
                <c:pt idx="9">
                  <c:v>825845</c:v>
                </c:pt>
                <c:pt idx="10">
                  <c:v>838886</c:v>
                </c:pt>
                <c:pt idx="11">
                  <c:v>869948</c:v>
                </c:pt>
                <c:pt idx="12">
                  <c:v>864224</c:v>
                </c:pt>
                <c:pt idx="13">
                  <c:v>923768</c:v>
                </c:pt>
                <c:pt idx="14">
                  <c:v>856372</c:v>
                </c:pt>
                <c:pt idx="15">
                  <c:v>942243.36</c:v>
                </c:pt>
                <c:pt idx="16">
                  <c:v>961088.22719999996</c:v>
                </c:pt>
                <c:pt idx="17">
                  <c:v>980309.991744</c:v>
                </c:pt>
                <c:pt idx="18">
                  <c:v>999916.19157888007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9-480A-BCEB-35E2DC08E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'20201111'!$H$1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'20201111'!$H$9:$H$27</c:f>
              <c:numCache>
                <c:formatCode>#,##0_);[Red]\(#,##0\)</c:formatCode>
                <c:ptCount val="19"/>
                <c:pt idx="0">
                  <c:v>32932</c:v>
                </c:pt>
                <c:pt idx="1">
                  <c:v>50723</c:v>
                </c:pt>
                <c:pt idx="2">
                  <c:v>26885</c:v>
                </c:pt>
                <c:pt idx="3">
                  <c:v>25813</c:v>
                </c:pt>
                <c:pt idx="4">
                  <c:v>55882</c:v>
                </c:pt>
                <c:pt idx="5">
                  <c:v>53156</c:v>
                </c:pt>
                <c:pt idx="6">
                  <c:v>59987</c:v>
                </c:pt>
                <c:pt idx="7">
                  <c:v>65278</c:v>
                </c:pt>
                <c:pt idx="8">
                  <c:v>70237</c:v>
                </c:pt>
                <c:pt idx="9">
                  <c:v>88272</c:v>
                </c:pt>
                <c:pt idx="10">
                  <c:v>79112</c:v>
                </c:pt>
                <c:pt idx="11">
                  <c:v>79285</c:v>
                </c:pt>
                <c:pt idx="12">
                  <c:v>80371</c:v>
                </c:pt>
                <c:pt idx="13">
                  <c:v>91853</c:v>
                </c:pt>
                <c:pt idx="14">
                  <c:v>63898</c:v>
                </c:pt>
                <c:pt idx="15">
                  <c:v>88570.875839999993</c:v>
                </c:pt>
                <c:pt idx="16">
                  <c:v>90342.293356800001</c:v>
                </c:pt>
                <c:pt idx="17">
                  <c:v>92149.139223935999</c:v>
                </c:pt>
                <c:pt idx="18">
                  <c:v>93992.122008414721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99-480A-BCEB-35E2DC08EE4D}"/>
            </c:ext>
          </c:extLst>
        </c:ser>
        <c:ser>
          <c:idx val="2"/>
          <c:order val="2"/>
          <c:tx>
            <c:strRef>
              <c:f>'20201111'!$J$1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'20201111'!$E$9:$E$27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'20201111'!$J$9:$J$27</c:f>
              <c:numCache>
                <c:formatCode>#,##0_);[Red]\(#,##0\)</c:formatCode>
                <c:ptCount val="19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48542</c:v>
                </c:pt>
                <c:pt idx="15">
                  <c:v>67841.521919999999</c:v>
                </c:pt>
                <c:pt idx="16">
                  <c:v>69198.352358399992</c:v>
                </c:pt>
                <c:pt idx="17">
                  <c:v>70582.319405567992</c:v>
                </c:pt>
                <c:pt idx="18">
                  <c:v>71993.965793679366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99-480A-BCEB-35E2DC08E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A-4DE0-9FCC-260F027CE93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A-4DE0-9FCC-260F027CE932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54828</c:v>
                </c:pt>
                <c:pt idx="15">
                  <c:v>67841.521919999999</c:v>
                </c:pt>
                <c:pt idx="16">
                  <c:v>69198.352358399992</c:v>
                </c:pt>
                <c:pt idx="17">
                  <c:v>70582.319405567992</c:v>
                </c:pt>
                <c:pt idx="18">
                  <c:v>71993.965793679366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8A-4DE0-9FCC-260F027C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'20200807'!$L$1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'20200807'!$L$9:$L$27</c:f>
              <c:numCache>
                <c:formatCode>0.0</c:formatCode>
                <c:ptCount val="19"/>
                <c:pt idx="0">
                  <c:v>24.8</c:v>
                </c:pt>
                <c:pt idx="1">
                  <c:v>33.9</c:v>
                </c:pt>
                <c:pt idx="2">
                  <c:v>8</c:v>
                </c:pt>
                <c:pt idx="3">
                  <c:v>23.3</c:v>
                </c:pt>
                <c:pt idx="4">
                  <c:v>28.9</c:v>
                </c:pt>
                <c:pt idx="5">
                  <c:v>38.9</c:v>
                </c:pt>
                <c:pt idx="6">
                  <c:v>40.4</c:v>
                </c:pt>
                <c:pt idx="7">
                  <c:v>42.3</c:v>
                </c:pt>
                <c:pt idx="8">
                  <c:v>49.5</c:v>
                </c:pt>
                <c:pt idx="9">
                  <c:v>61.3</c:v>
                </c:pt>
                <c:pt idx="10">
                  <c:v>59.7</c:v>
                </c:pt>
                <c:pt idx="11">
                  <c:v>71.5</c:v>
                </c:pt>
                <c:pt idx="12">
                  <c:v>77.2</c:v>
                </c:pt>
                <c:pt idx="13">
                  <c:v>79.400000000000006</c:v>
                </c:pt>
                <c:pt idx="14" formatCode="#,##0_);[Red]\(#,##0\)">
                  <c:v>61.6</c:v>
                </c:pt>
                <c:pt idx="15">
                  <c:v>76.131622812109569</c:v>
                </c:pt>
                <c:pt idx="16">
                  <c:v>77.654255268351747</c:v>
                </c:pt>
                <c:pt idx="17">
                  <c:v>79.207340373718779</c:v>
                </c:pt>
                <c:pt idx="18">
                  <c:v>80.791487181193176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8A-4DE0-9FCC-260F027CE932}"/>
            </c:ext>
          </c:extLst>
        </c:ser>
        <c:ser>
          <c:idx val="2"/>
          <c:order val="2"/>
          <c:tx>
            <c:strRef>
              <c:f>'20200807'!$P$1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'20200807'!$P$9:$P$27</c:f>
              <c:numCache>
                <c:formatCode>General</c:formatCode>
                <c:ptCount val="19"/>
                <c:pt idx="6" formatCode="#,##0_);[Red]\(#,##0\)">
                  <c:v>6.5</c:v>
                </c:pt>
                <c:pt idx="7" formatCode="#,##0_);[Red]\(#,##0\)">
                  <c:v>8</c:v>
                </c:pt>
                <c:pt idx="8" formatCode="#,##0_);[Red]\(#,##0\)">
                  <c:v>9.5</c:v>
                </c:pt>
                <c:pt idx="9" formatCode="#,##0_);[Red]\(#,##0\)">
                  <c:v>12.3</c:v>
                </c:pt>
                <c:pt idx="10" formatCode="#,##0_);[Red]\(#,##0\)">
                  <c:v>13</c:v>
                </c:pt>
                <c:pt idx="11" formatCode="#,##0_);[Red]\(#,##0\)">
                  <c:v>18</c:v>
                </c:pt>
                <c:pt idx="12" formatCode="#,##0_);[Red]\(#,##0\)">
                  <c:v>23.5</c:v>
                </c:pt>
                <c:pt idx="13" formatCode="#,##0_);[Red]\(#,##0\)">
                  <c:v>25</c:v>
                </c:pt>
                <c:pt idx="14" formatCode="#,##0_);[Red]\(#,##0\)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8A-4DE0-9FCC-260F027C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1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7D-46BB-88D1-5357EF6B71F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7D-46BB-88D1-5357EF6B71F6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'20200807'!$F$9:$F$27</c:f>
              <c:numCache>
                <c:formatCode>#,##0_);[Red]\(#,##0\)</c:formatCode>
                <c:ptCount val="19"/>
                <c:pt idx="0">
                  <c:v>517429</c:v>
                </c:pt>
                <c:pt idx="1">
                  <c:v>987056</c:v>
                </c:pt>
                <c:pt idx="2">
                  <c:v>818618</c:v>
                </c:pt>
                <c:pt idx="3">
                  <c:v>747043</c:v>
                </c:pt>
                <c:pt idx="4">
                  <c:v>724762</c:v>
                </c:pt>
                <c:pt idx="5">
                  <c:v>724611</c:v>
                </c:pt>
                <c:pt idx="6">
                  <c:v>698155</c:v>
                </c:pt>
                <c:pt idx="7">
                  <c:v>717760</c:v>
                </c:pt>
                <c:pt idx="8">
                  <c:v>742452</c:v>
                </c:pt>
                <c:pt idx="9">
                  <c:v>825845</c:v>
                </c:pt>
                <c:pt idx="10">
                  <c:v>838886</c:v>
                </c:pt>
                <c:pt idx="11">
                  <c:v>869948</c:v>
                </c:pt>
                <c:pt idx="12">
                  <c:v>864224</c:v>
                </c:pt>
                <c:pt idx="13">
                  <c:v>923768</c:v>
                </c:pt>
                <c:pt idx="14">
                  <c:v>885420</c:v>
                </c:pt>
                <c:pt idx="15">
                  <c:v>942243.36</c:v>
                </c:pt>
                <c:pt idx="16">
                  <c:v>961088.22719999996</c:v>
                </c:pt>
                <c:pt idx="17">
                  <c:v>980309.991744</c:v>
                </c:pt>
                <c:pt idx="18">
                  <c:v>999916.19157888007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D-46BB-88D1-5357EF6B7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'20200807'!$H$1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'20200807'!$H$9:$H$27</c:f>
              <c:numCache>
                <c:formatCode>#,##0_);[Red]\(#,##0\)</c:formatCode>
                <c:ptCount val="19"/>
                <c:pt idx="0">
                  <c:v>32932</c:v>
                </c:pt>
                <c:pt idx="1">
                  <c:v>50723</c:v>
                </c:pt>
                <c:pt idx="2">
                  <c:v>26885</c:v>
                </c:pt>
                <c:pt idx="3">
                  <c:v>25813</c:v>
                </c:pt>
                <c:pt idx="4">
                  <c:v>55882</c:v>
                </c:pt>
                <c:pt idx="5">
                  <c:v>53156</c:v>
                </c:pt>
                <c:pt idx="6">
                  <c:v>59987</c:v>
                </c:pt>
                <c:pt idx="7">
                  <c:v>65278</c:v>
                </c:pt>
                <c:pt idx="8">
                  <c:v>70237</c:v>
                </c:pt>
                <c:pt idx="9">
                  <c:v>88272</c:v>
                </c:pt>
                <c:pt idx="10">
                  <c:v>79112</c:v>
                </c:pt>
                <c:pt idx="11">
                  <c:v>79285</c:v>
                </c:pt>
                <c:pt idx="12">
                  <c:v>80371</c:v>
                </c:pt>
                <c:pt idx="13">
                  <c:v>91853</c:v>
                </c:pt>
                <c:pt idx="14">
                  <c:v>84300</c:v>
                </c:pt>
                <c:pt idx="15">
                  <c:v>88570.875839999993</c:v>
                </c:pt>
                <c:pt idx="16">
                  <c:v>90342.293356800001</c:v>
                </c:pt>
                <c:pt idx="17">
                  <c:v>92149.139223935999</c:v>
                </c:pt>
                <c:pt idx="18">
                  <c:v>93992.122008414721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7D-46BB-88D1-5357EF6B71F6}"/>
            </c:ext>
          </c:extLst>
        </c:ser>
        <c:ser>
          <c:idx val="2"/>
          <c:order val="2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22064</c:v>
                </c:pt>
                <c:pt idx="1">
                  <c:v>30245</c:v>
                </c:pt>
                <c:pt idx="2">
                  <c:v>7145</c:v>
                </c:pt>
                <c:pt idx="3">
                  <c:v>20727</c:v>
                </c:pt>
                <c:pt idx="4">
                  <c:v>25755</c:v>
                </c:pt>
                <c:pt idx="5">
                  <c:v>34640</c:v>
                </c:pt>
                <c:pt idx="6">
                  <c:v>36038</c:v>
                </c:pt>
                <c:pt idx="7">
                  <c:v>37675</c:v>
                </c:pt>
                <c:pt idx="8">
                  <c:v>44068</c:v>
                </c:pt>
                <c:pt idx="9">
                  <c:v>54631</c:v>
                </c:pt>
                <c:pt idx="10">
                  <c:v>53157</c:v>
                </c:pt>
                <c:pt idx="11">
                  <c:v>63679</c:v>
                </c:pt>
                <c:pt idx="12">
                  <c:v>68796</c:v>
                </c:pt>
                <c:pt idx="13">
                  <c:v>70754</c:v>
                </c:pt>
                <c:pt idx="14">
                  <c:v>54828</c:v>
                </c:pt>
                <c:pt idx="15">
                  <c:v>67841.521919999999</c:v>
                </c:pt>
                <c:pt idx="16">
                  <c:v>69198.352358399992</c:v>
                </c:pt>
                <c:pt idx="17">
                  <c:v>70582.319405567992</c:v>
                </c:pt>
                <c:pt idx="18">
                  <c:v>71993.965793679366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7D-46BB-88D1-5357EF6B7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9526</xdr:colOff>
      <xdr:row>16</xdr:row>
      <xdr:rowOff>19050</xdr:rowOff>
    </xdr:from>
    <xdr:to>
      <xdr:col>28</xdr:col>
      <xdr:colOff>581026</xdr:colOff>
      <xdr:row>34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0.46881</cdr:x>
      <cdr:y>0.15385</cdr:y>
    </cdr:from>
    <cdr:to>
      <cdr:x>0.88948</cdr:x>
      <cdr:y>0.27759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505075" y="438150"/>
          <a:ext cx="2247900" cy="352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0.41533</cdr:x>
      <cdr:y>0.14716</cdr:y>
    </cdr:from>
    <cdr:to>
      <cdr:x>0.75579</cdr:x>
      <cdr:y>0.34448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DAF17C53-1569-42E5-8214-C0C5ED627734}"/>
            </a:ext>
          </a:extLst>
        </cdr:cNvPr>
        <cdr:cNvCxnSpPr/>
      </cdr:nvCxnSpPr>
      <cdr:spPr>
        <a:xfrm xmlns:a="http://schemas.openxmlformats.org/drawingml/2006/main" flipV="1">
          <a:off x="2219325" y="419100"/>
          <a:ext cx="1819275" cy="561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9526</xdr:colOff>
      <xdr:row>16</xdr:row>
      <xdr:rowOff>19050</xdr:rowOff>
    </xdr:from>
    <xdr:to>
      <xdr:col>28</xdr:col>
      <xdr:colOff>581026</xdr:colOff>
      <xdr:row>34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3181E3-B8B5-4259-8BA2-2C823C4C3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A758BB-7EF5-47B7-A865-DD28A0A96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0.46881</cdr:x>
      <cdr:y>0.15385</cdr:y>
    </cdr:from>
    <cdr:to>
      <cdr:x>0.88948</cdr:x>
      <cdr:y>0.27759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505075" y="438150"/>
          <a:ext cx="2247900" cy="352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0.41533</cdr:x>
      <cdr:y>0.14716</cdr:y>
    </cdr:from>
    <cdr:to>
      <cdr:x>0.75579</cdr:x>
      <cdr:y>0.34448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DAF17C53-1569-42E5-8214-C0C5ED627734}"/>
            </a:ext>
          </a:extLst>
        </cdr:cNvPr>
        <cdr:cNvCxnSpPr/>
      </cdr:nvCxnSpPr>
      <cdr:spPr>
        <a:xfrm xmlns:a="http://schemas.openxmlformats.org/drawingml/2006/main" flipV="1">
          <a:off x="2219325" y="419100"/>
          <a:ext cx="1819275" cy="561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9526</xdr:colOff>
      <xdr:row>16</xdr:row>
      <xdr:rowOff>19050</xdr:rowOff>
    </xdr:from>
    <xdr:to>
      <xdr:col>28</xdr:col>
      <xdr:colOff>581026</xdr:colOff>
      <xdr:row>33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34AAA99-1AC3-409A-B210-2F339C553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A9E558-B229-4EE7-9DF9-5438D5296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0.50446</cdr:x>
      <cdr:y>0.16722</cdr:y>
    </cdr:from>
    <cdr:to>
      <cdr:x>0.88592</cdr:x>
      <cdr:y>0.27425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695575" y="476250"/>
          <a:ext cx="2038350" cy="30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9526</xdr:colOff>
      <xdr:row>16</xdr:row>
      <xdr:rowOff>19050</xdr:rowOff>
    </xdr:from>
    <xdr:to>
      <xdr:col>28</xdr:col>
      <xdr:colOff>581026</xdr:colOff>
      <xdr:row>33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FDAFCE-5D73-4B54-8FFF-21F5C0217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8C2272-4D32-4523-A050-1B767C7BE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0.50446</cdr:x>
      <cdr:y>0.16722</cdr:y>
    </cdr:from>
    <cdr:to>
      <cdr:x>0.88592</cdr:x>
      <cdr:y>0.27425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695575" y="476250"/>
          <a:ext cx="2038350" cy="30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U50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E1" sqref="AE1:AH1048576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8" style="16" customWidth="1"/>
    <col min="7" max="7" width="6.375" style="35" customWidth="1"/>
    <col min="8" max="8" width="6.125" style="16" customWidth="1"/>
    <col min="9" max="9" width="5.875" style="43" customWidth="1"/>
    <col min="10" max="10" width="5.75" style="16" customWidth="1"/>
    <col min="11" max="11" width="6.5" style="16" customWidth="1"/>
    <col min="12" max="12" width="5.375" style="16" customWidth="1"/>
    <col min="13" max="13" width="6.125" style="16" customWidth="1"/>
    <col min="14" max="14" width="4.75" style="16" bestFit="1" customWidth="1"/>
    <col min="15" max="15" width="4.5" style="16" customWidth="1"/>
    <col min="16" max="16" width="4" style="16" customWidth="1"/>
    <col min="17" max="17" width="4.875" style="16" customWidth="1"/>
    <col min="18" max="18" width="6.5" style="44" customWidth="1"/>
    <col min="19" max="19" width="5.75" style="44" customWidth="1"/>
    <col min="20" max="20" width="3.375" style="16" customWidth="1"/>
    <col min="21" max="21" width="6.875" style="44" customWidth="1"/>
    <col min="22" max="29" width="9" style="16"/>
    <col min="30" max="30" width="5.125" style="16" customWidth="1"/>
    <col min="31" max="16384" width="9" style="16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40</v>
      </c>
      <c r="S1" s="66" t="s">
        <v>41</v>
      </c>
      <c r="U1" s="66" t="s">
        <v>43</v>
      </c>
    </row>
    <row r="2" spans="1:21" ht="41.25" customHeight="1" thickBot="1">
      <c r="A2" s="59" t="s">
        <v>44</v>
      </c>
      <c r="B2" s="42">
        <v>572</v>
      </c>
      <c r="C2" s="9"/>
      <c r="D2" s="9"/>
      <c r="E2" s="36">
        <f>+E22</f>
        <v>43891</v>
      </c>
      <c r="F2" s="48">
        <f>+F22</f>
        <v>923768</v>
      </c>
      <c r="G2" s="49"/>
      <c r="H2" s="9">
        <f>+H22</f>
        <v>91853</v>
      </c>
      <c r="I2" s="50">
        <f>+H2/F2</f>
        <v>9.943297451308121E-2</v>
      </c>
      <c r="J2" s="48">
        <f>+J22</f>
        <v>70754</v>
      </c>
      <c r="K2" s="50">
        <f>+J2/F2</f>
        <v>7.6592824172303009E-2</v>
      </c>
      <c r="L2" s="9">
        <f>+L22</f>
        <v>79.400000000000006</v>
      </c>
      <c r="M2" s="9">
        <f>+M22</f>
        <v>872.8</v>
      </c>
      <c r="N2" s="17">
        <f t="shared" ref="N2" si="0">+B2/L2</f>
        <v>7.2040302267002509</v>
      </c>
      <c r="O2" s="18">
        <f>+B2/M2</f>
        <v>0.6553620531622365</v>
      </c>
      <c r="P2" s="51">
        <f>+P22</f>
        <v>25</v>
      </c>
      <c r="Q2" s="52">
        <f t="shared" ref="Q2" si="1">+P2/B2</f>
        <v>4.3706293706293704E-2</v>
      </c>
      <c r="R2" s="75">
        <f>+R22</f>
        <v>6285966</v>
      </c>
      <c r="S2" s="75">
        <f>+S22</f>
        <v>777714</v>
      </c>
      <c r="T2" s="76"/>
      <c r="U2" s="75">
        <f>+U22</f>
        <v>4577353</v>
      </c>
    </row>
    <row r="3" spans="1:21" ht="15.75" customHeight="1">
      <c r="A3" s="61">
        <v>44338</v>
      </c>
      <c r="B3" s="79" t="s">
        <v>28</v>
      </c>
      <c r="C3" s="80"/>
      <c r="D3" s="80"/>
      <c r="E3" s="53">
        <f>+G28</f>
        <v>0.02</v>
      </c>
      <c r="F3" s="44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60"/>
      <c r="S3" s="60"/>
      <c r="T3" s="44"/>
    </row>
    <row r="4" spans="1:21" s="44" customFormat="1" ht="15.75" customHeight="1">
      <c r="A4" s="1"/>
      <c r="B4" s="83" t="s">
        <v>29</v>
      </c>
      <c r="C4" s="84"/>
      <c r="D4" s="84"/>
      <c r="E4" s="54">
        <f>+K28</f>
        <v>7.5999999999999998E-2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60"/>
      <c r="S4" s="60"/>
    </row>
    <row r="5" spans="1:21" s="44" customFormat="1" ht="15.75" customHeight="1">
      <c r="A5" s="1"/>
      <c r="B5" s="83" t="s">
        <v>30</v>
      </c>
      <c r="C5" s="84"/>
      <c r="D5" s="84"/>
      <c r="E5" s="55">
        <f>+N28</f>
        <v>10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60"/>
      <c r="S5" s="60"/>
    </row>
    <row r="6" spans="1:21" s="44" customFormat="1" ht="15.75" customHeight="1">
      <c r="A6" s="68"/>
      <c r="B6" s="83" t="s">
        <v>31</v>
      </c>
      <c r="C6" s="84"/>
      <c r="D6" s="84"/>
      <c r="E6" s="55">
        <f>+B28</f>
        <v>869.85501198417978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60"/>
      <c r="S6" s="60"/>
    </row>
    <row r="7" spans="1:21" s="44" customFormat="1" ht="15.75" customHeight="1" thickBot="1">
      <c r="A7" s="1"/>
      <c r="B7" s="85" t="s">
        <v>32</v>
      </c>
      <c r="C7" s="86"/>
      <c r="D7" s="86"/>
      <c r="E7" s="56">
        <f>+D28</f>
        <v>0.52072554542688776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60"/>
      <c r="S7" s="60"/>
    </row>
    <row r="8" spans="1:21">
      <c r="A8" s="34" t="s">
        <v>15</v>
      </c>
      <c r="C8" s="1" t="s">
        <v>27</v>
      </c>
      <c r="G8" s="14">
        <f>AVERAGE(G9:G21)</f>
        <v>6.7002809962201357E-2</v>
      </c>
      <c r="I8" s="14">
        <f>AVERAGE(I9:I21)</f>
        <v>7.612998963380424E-2</v>
      </c>
      <c r="K8" s="14">
        <f>AVERAGE(K9:K21)</f>
        <v>4.9144737634189362E-2</v>
      </c>
      <c r="N8" s="13">
        <f>AVERAGE(N9:N21)</f>
        <v>13.841273842585442</v>
      </c>
      <c r="O8" s="13">
        <f>AVERAGE(O9:O21)</f>
        <v>1.0362365021423046</v>
      </c>
    </row>
    <row r="9" spans="1:21">
      <c r="A9" s="1">
        <v>8593</v>
      </c>
      <c r="B9" s="42">
        <v>554</v>
      </c>
      <c r="E9" s="36">
        <f>+コピー!B2</f>
        <v>39142</v>
      </c>
      <c r="F9" s="32">
        <f>+コピー!C2</f>
        <v>517429</v>
      </c>
      <c r="H9" s="32">
        <f>+コピー!E2</f>
        <v>32932</v>
      </c>
      <c r="I9" s="7">
        <f>+H9/F9</f>
        <v>6.3645447008188569E-2</v>
      </c>
      <c r="J9" s="32">
        <f>+コピー!I2</f>
        <v>22064</v>
      </c>
      <c r="K9" s="7">
        <f>+J9/F9</f>
        <v>4.2641599137272938E-2</v>
      </c>
      <c r="L9" s="33">
        <f>VALUE(SUBSTITUTE(コピー!K2,"円","　"))</f>
        <v>24.8</v>
      </c>
      <c r="M9" s="33">
        <f>VALUE(SUBSTITUTE(コピー!L2,"円","　"))</f>
        <v>173.6</v>
      </c>
      <c r="N9" s="10">
        <f t="shared" ref="N9:N21" si="2">+B9/L9</f>
        <v>22.338709677419356</v>
      </c>
      <c r="O9" s="10">
        <f>+B9/M9</f>
        <v>3.1912442396313363</v>
      </c>
    </row>
    <row r="10" spans="1:21">
      <c r="B10" s="42">
        <v>461</v>
      </c>
      <c r="E10" s="36">
        <f>+コピー!B3</f>
        <v>39508</v>
      </c>
      <c r="F10" s="32">
        <f>+コピー!C3</f>
        <v>987056</v>
      </c>
      <c r="G10" s="7">
        <f>+(F10-F9)/F9</f>
        <v>0.90761631064358583</v>
      </c>
      <c r="H10" s="32">
        <f>+コピー!E3</f>
        <v>50723</v>
      </c>
      <c r="I10" s="7">
        <f t="shared" ref="I10:I23" si="3">+H10/F10</f>
        <v>5.1388168452448493E-2</v>
      </c>
      <c r="J10" s="32">
        <f>+コピー!I3</f>
        <v>30245</v>
      </c>
      <c r="K10" s="7">
        <f t="shared" ref="K10:K21" si="4">+J10/F10</f>
        <v>3.0641625196544068E-2</v>
      </c>
      <c r="L10" s="33">
        <f>VALUE(SUBSTITUTE(コピー!K3,"円","　"))</f>
        <v>33.9</v>
      </c>
      <c r="M10" s="33">
        <f>VALUE(SUBSTITUTE(コピー!L3,"円","　"))</f>
        <v>351.6</v>
      </c>
      <c r="N10" s="10">
        <f t="shared" si="2"/>
        <v>13.598820058997051</v>
      </c>
      <c r="O10" s="10">
        <f t="shared" ref="O10:O21" si="5">+B10/M10</f>
        <v>1.3111490329920363</v>
      </c>
    </row>
    <row r="11" spans="1:21">
      <c r="B11" s="42">
        <v>315</v>
      </c>
      <c r="E11" s="36">
        <f>+コピー!B4</f>
        <v>39873</v>
      </c>
      <c r="F11" s="32">
        <f>+コピー!C4</f>
        <v>818618</v>
      </c>
      <c r="G11" s="7">
        <f t="shared" ref="G11:G23" si="6">+(F11-F10)/F10</f>
        <v>-0.17064685286346468</v>
      </c>
      <c r="H11" s="32">
        <f>+コピー!E4</f>
        <v>26885</v>
      </c>
      <c r="I11" s="7">
        <f t="shared" si="3"/>
        <v>3.284193604342929E-2</v>
      </c>
      <c r="J11" s="32">
        <f>+コピー!I4</f>
        <v>7145</v>
      </c>
      <c r="K11" s="7">
        <f t="shared" si="4"/>
        <v>8.7281247175117083E-3</v>
      </c>
      <c r="L11" s="33">
        <f>VALUE(SUBSTITUTE(コピー!K4,"円","　"))</f>
        <v>8</v>
      </c>
      <c r="M11" s="33">
        <f>VALUE(SUBSTITUTE(コピー!L4,"円","　"))</f>
        <v>368.5</v>
      </c>
      <c r="N11" s="10">
        <f t="shared" si="2"/>
        <v>39.375</v>
      </c>
      <c r="O11" s="10">
        <f t="shared" si="5"/>
        <v>0.85481682496607869</v>
      </c>
    </row>
    <row r="12" spans="1:21">
      <c r="B12" s="42">
        <v>301</v>
      </c>
      <c r="E12" s="36">
        <f>+コピー!B5</f>
        <v>40238</v>
      </c>
      <c r="F12" s="32">
        <f>+コピー!C5</f>
        <v>747043</v>
      </c>
      <c r="G12" s="7">
        <f t="shared" si="6"/>
        <v>-8.7433943548761453E-2</v>
      </c>
      <c r="H12" s="32">
        <f>+コピー!E5</f>
        <v>25813</v>
      </c>
      <c r="I12" s="7">
        <f t="shared" si="3"/>
        <v>3.4553566528298905E-2</v>
      </c>
      <c r="J12" s="32">
        <f>+コピー!I5</f>
        <v>20727</v>
      </c>
      <c r="K12" s="7">
        <f t="shared" si="4"/>
        <v>2.7745390827569497E-2</v>
      </c>
      <c r="L12" s="33">
        <f>VALUE(SUBSTITUTE(コピー!K5,"円","　"))</f>
        <v>23.3</v>
      </c>
      <c r="M12" s="33">
        <f>VALUE(SUBSTITUTE(コピー!L5,"円","　"))</f>
        <v>396.8</v>
      </c>
      <c r="N12" s="10">
        <f t="shared" si="2"/>
        <v>12.918454935622318</v>
      </c>
      <c r="O12" s="10">
        <f t="shared" si="5"/>
        <v>0.75856854838709675</v>
      </c>
    </row>
    <row r="13" spans="1:21">
      <c r="B13" s="42">
        <v>310</v>
      </c>
      <c r="E13" s="36">
        <f>+コピー!B6</f>
        <v>40603</v>
      </c>
      <c r="F13" s="32">
        <f>+コピー!C6</f>
        <v>724762</v>
      </c>
      <c r="G13" s="7">
        <f t="shared" si="6"/>
        <v>-2.9825592368846236E-2</v>
      </c>
      <c r="H13" s="32">
        <f>+コピー!E6</f>
        <v>55882</v>
      </c>
      <c r="I13" s="7">
        <f t="shared" si="3"/>
        <v>7.7103932049417595E-2</v>
      </c>
      <c r="J13" s="32">
        <f>+コピー!I6</f>
        <v>25755</v>
      </c>
      <c r="K13" s="7">
        <f t="shared" si="4"/>
        <v>3.5535803477555389E-2</v>
      </c>
      <c r="L13" s="33">
        <f>VALUE(SUBSTITUTE(コピー!K6,"円","　"))</f>
        <v>28.9</v>
      </c>
      <c r="M13" s="33">
        <f>VALUE(SUBSTITUTE(コピー!L6,"円","　"))</f>
        <v>417.6</v>
      </c>
      <c r="N13" s="10">
        <f t="shared" si="2"/>
        <v>10.726643598615917</v>
      </c>
      <c r="O13" s="10">
        <f t="shared" si="5"/>
        <v>0.74233716475095779</v>
      </c>
      <c r="R13" s="46">
        <v>3721136</v>
      </c>
      <c r="S13" s="46">
        <v>373735</v>
      </c>
      <c r="T13" s="57">
        <f>+S13/R13</f>
        <v>0.10043572715428836</v>
      </c>
      <c r="U13" s="46">
        <v>2960648</v>
      </c>
    </row>
    <row r="14" spans="1:21">
      <c r="B14" s="42">
        <v>330</v>
      </c>
      <c r="E14" s="36">
        <f>+コピー!B7</f>
        <v>40969</v>
      </c>
      <c r="F14" s="32">
        <f>+コピー!C7</f>
        <v>724611</v>
      </c>
      <c r="G14" s="7">
        <f t="shared" si="6"/>
        <v>-2.0834425645936184E-4</v>
      </c>
      <c r="H14" s="32">
        <f>+コピー!E7</f>
        <v>53156</v>
      </c>
      <c r="I14" s="7">
        <f t="shared" si="3"/>
        <v>7.3357981040861928E-2</v>
      </c>
      <c r="J14" s="32">
        <f>+コピー!I7</f>
        <v>34640</v>
      </c>
      <c r="K14" s="7">
        <f t="shared" si="4"/>
        <v>4.7804960178633775E-2</v>
      </c>
      <c r="L14" s="33">
        <f>VALUE(SUBSTITUTE(コピー!K7,"円","　"))</f>
        <v>38.9</v>
      </c>
      <c r="M14" s="33">
        <f>VALUE(SUBSTITUTE(コピー!L7,"円","　"))</f>
        <v>450.4</v>
      </c>
      <c r="N14" s="10">
        <f t="shared" si="2"/>
        <v>8.4832904884318765</v>
      </c>
      <c r="O14" s="10">
        <f t="shared" si="5"/>
        <v>0.73268206039076378</v>
      </c>
      <c r="P14" s="44"/>
      <c r="Q14" s="44"/>
      <c r="R14" s="46">
        <v>3682299</v>
      </c>
      <c r="S14" s="46">
        <v>403005</v>
      </c>
      <c r="T14" s="57">
        <f t="shared" ref="T14:T22" si="7">+S14/R14</f>
        <v>0.10944385559130315</v>
      </c>
      <c r="U14" s="46">
        <v>2881923</v>
      </c>
    </row>
    <row r="15" spans="1:21">
      <c r="B15" s="42">
        <v>470</v>
      </c>
      <c r="E15" s="36">
        <f>+コピー!B8</f>
        <v>41334</v>
      </c>
      <c r="F15" s="32">
        <f>+コピー!C8</f>
        <v>698155</v>
      </c>
      <c r="G15" s="7">
        <f t="shared" si="6"/>
        <v>-3.6510624321187506E-2</v>
      </c>
      <c r="H15" s="32">
        <f>+コピー!E8</f>
        <v>59987</v>
      </c>
      <c r="I15" s="7">
        <f t="shared" si="3"/>
        <v>8.5922180604593543E-2</v>
      </c>
      <c r="J15" s="32">
        <f>+コピー!I8</f>
        <v>36038</v>
      </c>
      <c r="K15" s="7">
        <f t="shared" si="4"/>
        <v>5.16189098409379E-2</v>
      </c>
      <c r="L15" s="33">
        <f>VALUE(SUBSTITUTE(コピー!K8,"円","　"))</f>
        <v>40.4</v>
      </c>
      <c r="M15" s="33">
        <f>VALUE(SUBSTITUTE(コピー!L8,"円","　"))</f>
        <v>502.8</v>
      </c>
      <c r="N15" s="10">
        <f t="shared" si="2"/>
        <v>11.633663366336634</v>
      </c>
      <c r="O15" s="10">
        <f t="shared" si="5"/>
        <v>0.93476531424025455</v>
      </c>
      <c r="P15" s="32">
        <f>VALUE(SUBSTITUTE(コピー!O8,"円","　"))</f>
        <v>6.5</v>
      </c>
      <c r="Q15" s="7">
        <f t="shared" ref="Q15:Q23" si="8">+P15/B15</f>
        <v>1.3829787234042552E-2</v>
      </c>
      <c r="R15" s="46">
        <v>4177784</v>
      </c>
      <c r="S15" s="46">
        <v>448001</v>
      </c>
      <c r="T15" s="57">
        <f t="shared" si="7"/>
        <v>0.10723412220449885</v>
      </c>
      <c r="U15" s="46">
        <v>3277791</v>
      </c>
    </row>
    <row r="16" spans="1:21">
      <c r="B16" s="42">
        <v>582</v>
      </c>
      <c r="E16" s="36">
        <f>+コピー!B9</f>
        <v>41699</v>
      </c>
      <c r="F16" s="32">
        <f>+コピー!C9</f>
        <v>717760</v>
      </c>
      <c r="G16" s="7">
        <f t="shared" si="6"/>
        <v>2.8081156763182961E-2</v>
      </c>
      <c r="H16" s="32">
        <f>+コピー!E9</f>
        <v>65278</v>
      </c>
      <c r="I16" s="7">
        <f t="shared" si="3"/>
        <v>9.0946834596522516E-2</v>
      </c>
      <c r="J16" s="32">
        <f>+コピー!I9</f>
        <v>37675</v>
      </c>
      <c r="K16" s="7">
        <f t="shared" si="4"/>
        <v>5.2489690147124388E-2</v>
      </c>
      <c r="L16" s="33">
        <f>VALUE(SUBSTITUTE(コピー!K9,"円","　"))</f>
        <v>42.3</v>
      </c>
      <c r="M16" s="33">
        <f>VALUE(SUBSTITUTE(コピー!L9,"円","　"))</f>
        <v>574.4</v>
      </c>
      <c r="N16" s="10">
        <f t="shared" si="2"/>
        <v>13.758865248226952</v>
      </c>
      <c r="O16" s="10">
        <f t="shared" si="5"/>
        <v>1.0132311977715878</v>
      </c>
      <c r="P16" s="32">
        <f>VALUE(SUBSTITUTE(コピー!O9,"円","　"))</f>
        <v>8</v>
      </c>
      <c r="Q16" s="7">
        <f t="shared" si="8"/>
        <v>1.3745704467353952E-2</v>
      </c>
      <c r="R16" s="46">
        <v>4497502</v>
      </c>
      <c r="S16" s="46">
        <v>511827</v>
      </c>
      <c r="T16" s="57">
        <f t="shared" si="7"/>
        <v>0.1138025063690911</v>
      </c>
      <c r="U16" s="46">
        <v>3431341</v>
      </c>
    </row>
    <row r="17" spans="1:21">
      <c r="B17" s="42">
        <v>670</v>
      </c>
      <c r="E17" s="36">
        <f>+コピー!B10</f>
        <v>42064</v>
      </c>
      <c r="F17" s="32">
        <f>+コピー!C10</f>
        <v>742452</v>
      </c>
      <c r="G17" s="7">
        <f t="shared" si="6"/>
        <v>3.4401471243869816E-2</v>
      </c>
      <c r="H17" s="32">
        <f>+コピー!E10</f>
        <v>70237</v>
      </c>
      <c r="I17" s="7">
        <f t="shared" si="3"/>
        <v>9.4601401841465843E-2</v>
      </c>
      <c r="J17" s="32">
        <f>+コピー!I10</f>
        <v>44068</v>
      </c>
      <c r="K17" s="7">
        <f t="shared" si="4"/>
        <v>5.9354678820987751E-2</v>
      </c>
      <c r="L17" s="33">
        <f>VALUE(SUBSTITUTE(コピー!K10,"円","　"))</f>
        <v>49.5</v>
      </c>
      <c r="M17" s="33">
        <f>VALUE(SUBSTITUTE(コピー!L10,"円","　"))</f>
        <v>668.3</v>
      </c>
      <c r="N17" s="10">
        <f t="shared" si="2"/>
        <v>13.535353535353535</v>
      </c>
      <c r="O17" s="10">
        <f t="shared" si="5"/>
        <v>1.0025437677689661</v>
      </c>
      <c r="P17" s="32">
        <f>VALUE(SUBSTITUTE(コピー!O10,"円","　"))</f>
        <v>9.5</v>
      </c>
      <c r="Q17" s="7">
        <f t="shared" si="8"/>
        <v>1.4179104477611941E-2</v>
      </c>
      <c r="R17" s="46">
        <v>5035676</v>
      </c>
      <c r="S17" s="46">
        <v>595520</v>
      </c>
      <c r="T17" s="57">
        <f t="shared" si="7"/>
        <v>0.11826018989307494</v>
      </c>
      <c r="U17" s="46">
        <v>3888158</v>
      </c>
    </row>
    <row r="18" spans="1:21">
      <c r="B18" s="42">
        <v>390</v>
      </c>
      <c r="E18" s="36">
        <f>+コピー!B11</f>
        <v>42430</v>
      </c>
      <c r="F18" s="32">
        <f>+コピー!C11</f>
        <v>825845</v>
      </c>
      <c r="G18" s="7">
        <f t="shared" si="6"/>
        <v>0.11232106587361877</v>
      </c>
      <c r="H18" s="32">
        <f>+コピー!E11</f>
        <v>88272</v>
      </c>
      <c r="I18" s="7">
        <f t="shared" si="3"/>
        <v>0.10688688555358451</v>
      </c>
      <c r="J18" s="32">
        <f>+コピー!I11</f>
        <v>54631</v>
      </c>
      <c r="K18" s="7">
        <f t="shared" si="4"/>
        <v>6.6151638624681389E-2</v>
      </c>
      <c r="L18" s="33">
        <f>VALUE(SUBSTITUTE(コピー!K11,"円","　"))</f>
        <v>61.3</v>
      </c>
      <c r="M18" s="33">
        <f>VALUE(SUBSTITUTE(コピー!L11,"円","　"))</f>
        <v>691.2</v>
      </c>
      <c r="N18" s="10">
        <f t="shared" si="2"/>
        <v>6.3621533442088092</v>
      </c>
      <c r="O18" s="10">
        <f t="shared" si="5"/>
        <v>0.56423611111111105</v>
      </c>
      <c r="P18" s="32">
        <f>VALUE(SUBSTITUTE(コピー!O11,"円","　"))</f>
        <v>12.3</v>
      </c>
      <c r="Q18" s="7">
        <f t="shared" si="8"/>
        <v>3.1538461538461543E-2</v>
      </c>
      <c r="R18" s="46">
        <v>5121253</v>
      </c>
      <c r="S18" s="46">
        <v>615944</v>
      </c>
      <c r="T18" s="57">
        <f t="shared" si="7"/>
        <v>0.12027212871537493</v>
      </c>
      <c r="U18" s="46">
        <v>3891452</v>
      </c>
    </row>
    <row r="19" spans="1:21">
      <c r="B19" s="42">
        <v>614</v>
      </c>
      <c r="E19" s="36">
        <f>+コピー!B12</f>
        <v>42795</v>
      </c>
      <c r="F19" s="32">
        <f>+コピー!C12</f>
        <v>838886</v>
      </c>
      <c r="G19" s="7">
        <f t="shared" si="6"/>
        <v>1.5791098813942084E-2</v>
      </c>
      <c r="H19" s="32">
        <f>+コピー!E12</f>
        <v>79112</v>
      </c>
      <c r="I19" s="7">
        <f t="shared" si="3"/>
        <v>9.4306020126691828E-2</v>
      </c>
      <c r="J19" s="32">
        <f>+コピー!I12</f>
        <v>53157</v>
      </c>
      <c r="K19" s="7">
        <f t="shared" si="4"/>
        <v>6.336617847955503E-2</v>
      </c>
      <c r="L19" s="33">
        <f>VALUE(SUBSTITUTE(コピー!K12,"円","　"))</f>
        <v>59.7</v>
      </c>
      <c r="M19" s="33">
        <f>VALUE(SUBSTITUTE(コピー!L12,"円","　"))</f>
        <v>737.4</v>
      </c>
      <c r="N19" s="10">
        <f t="shared" si="2"/>
        <v>10.284757118927972</v>
      </c>
      <c r="O19" s="10">
        <f t="shared" si="5"/>
        <v>0.83265527529156502</v>
      </c>
      <c r="P19" s="32">
        <f>VALUE(SUBSTITUTE(コピー!O12,"円","　"))</f>
        <v>13</v>
      </c>
      <c r="Q19" s="7">
        <f t="shared" si="8"/>
        <v>2.1172638436482084E-2</v>
      </c>
      <c r="R19" s="46">
        <v>5388844</v>
      </c>
      <c r="S19" s="46">
        <v>657085</v>
      </c>
      <c r="T19" s="57">
        <f t="shared" si="7"/>
        <v>0.12193431466934282</v>
      </c>
      <c r="U19" s="46">
        <v>4154656</v>
      </c>
    </row>
    <row r="20" spans="1:21">
      <c r="B20" s="42">
        <v>681</v>
      </c>
      <c r="C20" s="44"/>
      <c r="E20" s="36">
        <f>+コピー!B13</f>
        <v>43160</v>
      </c>
      <c r="F20" s="32">
        <f>+コピー!C13</f>
        <v>869948</v>
      </c>
      <c r="G20" s="7">
        <f t="shared" si="6"/>
        <v>3.7027677181404865E-2</v>
      </c>
      <c r="H20" s="32">
        <f>+コピー!E13</f>
        <v>79285</v>
      </c>
      <c r="I20" s="7">
        <f t="shared" si="3"/>
        <v>9.1137631214739279E-2</v>
      </c>
      <c r="J20" s="32">
        <f>+コピー!I13</f>
        <v>63679</v>
      </c>
      <c r="K20" s="7">
        <f t="shared" si="4"/>
        <v>7.3198627963970267E-2</v>
      </c>
      <c r="L20" s="33">
        <f>VALUE(SUBSTITUTE(コピー!K13,"円","　"))</f>
        <v>71.5</v>
      </c>
      <c r="M20" s="33">
        <f>VALUE(SUBSTITUTE(コピー!L13,"円","　"))</f>
        <v>793.5</v>
      </c>
      <c r="N20" s="10">
        <f t="shared" si="2"/>
        <v>9.524475524475525</v>
      </c>
      <c r="O20" s="10">
        <f t="shared" si="5"/>
        <v>0.85822306238185253</v>
      </c>
      <c r="P20" s="32">
        <f>VALUE(SUBSTITUTE(コピー!O13,"円","　"))</f>
        <v>18</v>
      </c>
      <c r="Q20" s="7">
        <f>+P15/B20</f>
        <v>9.544787077826725E-3</v>
      </c>
      <c r="R20" s="46">
        <v>5563515</v>
      </c>
      <c r="S20" s="46">
        <v>707078</v>
      </c>
      <c r="T20" s="57">
        <f t="shared" si="7"/>
        <v>0.12709195535556209</v>
      </c>
      <c r="U20" s="46">
        <v>4203096</v>
      </c>
    </row>
    <row r="21" spans="1:21">
      <c r="B21" s="42">
        <v>571</v>
      </c>
      <c r="C21" s="46">
        <f>+J21/L21*1000000</f>
        <v>891139896.37305701</v>
      </c>
      <c r="E21" s="36">
        <f>+コピー!B14</f>
        <v>43525</v>
      </c>
      <c r="F21" s="32">
        <f>+コピー!C14</f>
        <v>864224</v>
      </c>
      <c r="G21" s="7">
        <f t="shared" si="6"/>
        <v>-6.5797036144689108E-3</v>
      </c>
      <c r="H21" s="32">
        <f>+コピー!E14</f>
        <v>80371</v>
      </c>
      <c r="I21" s="7">
        <f t="shared" si="3"/>
        <v>9.2997880179212802E-2</v>
      </c>
      <c r="J21" s="32">
        <f>+コピー!I14</f>
        <v>68796</v>
      </c>
      <c r="K21" s="7">
        <f t="shared" si="4"/>
        <v>7.9604361832117596E-2</v>
      </c>
      <c r="L21" s="33">
        <f>VALUE(SUBSTITUTE(コピー!K14,"円","　"))</f>
        <v>77.2</v>
      </c>
      <c r="M21" s="33">
        <f>VALUE(SUBSTITUTE(コピー!L14,"円","　"))</f>
        <v>846.4</v>
      </c>
      <c r="N21" s="10">
        <f t="shared" si="2"/>
        <v>7.3963730569948183</v>
      </c>
      <c r="O21" s="10">
        <f t="shared" si="5"/>
        <v>0.67462192816635158</v>
      </c>
      <c r="P21" s="32">
        <f>VALUE(SUBSTITUTE(コピー!O14,"円","　"))</f>
        <v>23.5</v>
      </c>
      <c r="Q21" s="7">
        <f t="shared" si="8"/>
        <v>4.1155866900175128E-2</v>
      </c>
      <c r="R21" s="46">
        <v>5790929</v>
      </c>
      <c r="S21" s="46">
        <v>754221</v>
      </c>
      <c r="T21" s="57">
        <f t="shared" si="7"/>
        <v>0.13024179712788742</v>
      </c>
      <c r="U21" s="46">
        <v>4367049</v>
      </c>
    </row>
    <row r="22" spans="1:21">
      <c r="B22" s="42">
        <v>510</v>
      </c>
      <c r="C22" s="46">
        <f>+J22/L22*1000000</f>
        <v>891108312.34256923</v>
      </c>
      <c r="D22" s="74">
        <v>43973</v>
      </c>
      <c r="E22" s="36">
        <f>+コピー!B15</f>
        <v>43891</v>
      </c>
      <c r="F22" s="32">
        <f>+コピー!C15</f>
        <v>923768</v>
      </c>
      <c r="G22" s="7">
        <f t="shared" si="6"/>
        <v>6.8898804013774212E-2</v>
      </c>
      <c r="H22" s="32">
        <f>+コピー!E15</f>
        <v>91853</v>
      </c>
      <c r="I22" s="7">
        <f t="shared" si="3"/>
        <v>9.943297451308121E-2</v>
      </c>
      <c r="J22" s="32">
        <f>+コピー!I15</f>
        <v>70754</v>
      </c>
      <c r="K22" s="7">
        <f t="shared" ref="K22:K23" si="9">+J22/F22</f>
        <v>7.6592824172303009E-2</v>
      </c>
      <c r="L22" s="33">
        <f>VALUE(SUBSTITUTE(コピー!K15,"円","　"))</f>
        <v>79.400000000000006</v>
      </c>
      <c r="M22" s="33">
        <f>VALUE(SUBSTITUTE(コピー!L15,"円","　"))</f>
        <v>872.8</v>
      </c>
      <c r="N22" s="10">
        <f t="shared" ref="N22:N23" si="10">+B22/L22</f>
        <v>6.4231738035264483</v>
      </c>
      <c r="O22" s="10">
        <f t="shared" ref="O22" si="11">+B22/M22</f>
        <v>0.58432630614115488</v>
      </c>
      <c r="P22" s="32">
        <f>VALUE(SUBSTITUTE(コピー!O15,"円","　"))</f>
        <v>25</v>
      </c>
      <c r="Q22" s="7">
        <f t="shared" si="8"/>
        <v>4.9019607843137254E-2</v>
      </c>
      <c r="R22" s="46">
        <v>6285966</v>
      </c>
      <c r="S22" s="46">
        <v>777714</v>
      </c>
      <c r="T22" s="57">
        <f t="shared" si="7"/>
        <v>0.12372227275807728</v>
      </c>
      <c r="U22" s="46">
        <v>4577353</v>
      </c>
    </row>
    <row r="23" spans="1:21">
      <c r="B23" s="42">
        <v>571</v>
      </c>
      <c r="C23" s="62">
        <f>+C22</f>
        <v>891108312.34256923</v>
      </c>
      <c r="D23" s="35"/>
      <c r="E23" s="31">
        <v>2021</v>
      </c>
      <c r="F23" s="32">
        <f>+AVERAGE(F33:F35)*4</f>
        <v>885046.66666666663</v>
      </c>
      <c r="G23" s="7">
        <f t="shared" si="6"/>
        <v>-4.191672945299401E-2</v>
      </c>
      <c r="H23" s="32">
        <f>+AVERAGE(H33:H35)*4</f>
        <v>66778.666666666672</v>
      </c>
      <c r="I23" s="7">
        <f t="shared" si="3"/>
        <v>7.5452141883290538E-2</v>
      </c>
      <c r="J23" s="32">
        <f>+AVERAGE(J33:J35)*4</f>
        <v>54052</v>
      </c>
      <c r="K23" s="7">
        <f t="shared" si="9"/>
        <v>6.1072485819956765E-2</v>
      </c>
      <c r="L23" s="32">
        <f>+AVERAGE(L33:L35)*4</f>
        <v>60.800000000000004</v>
      </c>
      <c r="M23" s="43"/>
      <c r="N23" s="10">
        <f t="shared" si="10"/>
        <v>9.3914473684210513</v>
      </c>
      <c r="P23" s="32">
        <f>VALUE(SUBSTITUTE(コピー!O16,"円","　"))</f>
        <v>25.5</v>
      </c>
      <c r="Q23" s="7">
        <f t="shared" si="8"/>
        <v>4.4658493870402799E-2</v>
      </c>
      <c r="R23" s="4"/>
      <c r="S23" s="4"/>
      <c r="U23" s="4"/>
    </row>
    <row r="24" spans="1:21">
      <c r="B24" s="45">
        <f t="shared" ref="B24:B26" si="12">+L24*N24</f>
        <v>803.61157412782313</v>
      </c>
      <c r="C24" s="62">
        <f t="shared" ref="C24:C28" si="13">+C23</f>
        <v>891108312.34256923</v>
      </c>
      <c r="D24" s="35"/>
      <c r="E24" s="31">
        <v>2022</v>
      </c>
      <c r="F24" s="45">
        <f>+F22*(1+G24)</f>
        <v>942243.36</v>
      </c>
      <c r="G24" s="67">
        <v>0.02</v>
      </c>
      <c r="H24" s="45">
        <f t="shared" ref="H24:H26" si="14">+F24*I24</f>
        <v>89513.119200000001</v>
      </c>
      <c r="I24" s="67">
        <v>9.5000000000000001E-2</v>
      </c>
      <c r="J24" s="45">
        <f t="shared" ref="J24:J26" si="15">+F24*K24</f>
        <v>71610.495360000001</v>
      </c>
      <c r="K24" s="67">
        <v>7.5999999999999998E-2</v>
      </c>
      <c r="L24" s="15">
        <f t="shared" ref="L24:L26" si="16">+J24/C24*1000000</f>
        <v>80.361157412782319</v>
      </c>
      <c r="M24" s="43"/>
      <c r="N24" s="42">
        <v>10</v>
      </c>
      <c r="R24" s="4"/>
      <c r="S24" s="4"/>
      <c r="U24" s="4"/>
    </row>
    <row r="25" spans="1:21">
      <c r="B25" s="45">
        <f t="shared" si="12"/>
        <v>819.68380561037964</v>
      </c>
      <c r="C25" s="62">
        <f t="shared" si="13"/>
        <v>891108312.34256923</v>
      </c>
      <c r="D25" s="35"/>
      <c r="E25" s="31">
        <v>2023</v>
      </c>
      <c r="F25" s="45">
        <f t="shared" ref="F25:F26" si="17">+F24*(1+G25)</f>
        <v>961088.22719999996</v>
      </c>
      <c r="G25" s="67">
        <f t="shared" ref="G25:K26" si="18">+G24</f>
        <v>0.02</v>
      </c>
      <c r="H25" s="45">
        <f t="shared" si="14"/>
        <v>91303.381584000002</v>
      </c>
      <c r="I25" s="67">
        <f t="shared" si="18"/>
        <v>9.5000000000000001E-2</v>
      </c>
      <c r="J25" s="45">
        <f t="shared" si="15"/>
        <v>73042.705267199999</v>
      </c>
      <c r="K25" s="67">
        <f t="shared" si="18"/>
        <v>7.5999999999999998E-2</v>
      </c>
      <c r="L25" s="15">
        <f t="shared" si="16"/>
        <v>81.968380561037961</v>
      </c>
      <c r="M25" s="43"/>
      <c r="N25" s="42">
        <f t="shared" ref="N25:N28" si="19">+N24</f>
        <v>10</v>
      </c>
      <c r="R25" s="4"/>
      <c r="S25" s="4"/>
      <c r="U25" s="4"/>
    </row>
    <row r="26" spans="1:21">
      <c r="B26" s="45">
        <f t="shared" si="12"/>
        <v>836.07748172258721</v>
      </c>
      <c r="C26" s="62">
        <f t="shared" si="13"/>
        <v>891108312.34256923</v>
      </c>
      <c r="D26" s="35"/>
      <c r="E26" s="31">
        <v>2024</v>
      </c>
      <c r="F26" s="45">
        <f t="shared" si="17"/>
        <v>980309.991744</v>
      </c>
      <c r="G26" s="67">
        <f t="shared" si="18"/>
        <v>0.02</v>
      </c>
      <c r="H26" s="45">
        <f t="shared" si="14"/>
        <v>93129.449215679997</v>
      </c>
      <c r="I26" s="67">
        <f t="shared" si="18"/>
        <v>9.5000000000000001E-2</v>
      </c>
      <c r="J26" s="45">
        <f t="shared" si="15"/>
        <v>74503.559372543998</v>
      </c>
      <c r="K26" s="67">
        <f t="shared" si="18"/>
        <v>7.5999999999999998E-2</v>
      </c>
      <c r="L26" s="15">
        <f t="shared" si="16"/>
        <v>83.607748172258724</v>
      </c>
      <c r="M26" s="43"/>
      <c r="N26" s="42">
        <f t="shared" si="19"/>
        <v>10</v>
      </c>
      <c r="R26" s="4"/>
      <c r="S26" s="4"/>
      <c r="U26" s="4"/>
    </row>
    <row r="27" spans="1:21" s="44" customFormat="1">
      <c r="A27" s="1"/>
      <c r="B27" s="45">
        <f t="shared" ref="B27:B28" si="20">+L27*N27</f>
        <v>852.79903135703898</v>
      </c>
      <c r="C27" s="62">
        <f t="shared" si="13"/>
        <v>891108312.34256923</v>
      </c>
      <c r="E27" s="31">
        <v>2025</v>
      </c>
      <c r="F27" s="45">
        <f t="shared" ref="F27:F28" si="21">+F26*(1+G27)</f>
        <v>999916.19157888007</v>
      </c>
      <c r="G27" s="67">
        <f t="shared" ref="G27" si="22">+G26</f>
        <v>0.02</v>
      </c>
      <c r="H27" s="45">
        <f t="shared" ref="H27:H28" si="23">+F27*I27</f>
        <v>94992.038199993607</v>
      </c>
      <c r="I27" s="67">
        <f t="shared" ref="I27" si="24">+I26</f>
        <v>9.5000000000000001E-2</v>
      </c>
      <c r="J27" s="45">
        <f t="shared" ref="J27:J28" si="25">+F27*K27</f>
        <v>75993.630559994883</v>
      </c>
      <c r="K27" s="67">
        <f t="shared" ref="K27" si="26">+K26</f>
        <v>7.5999999999999998E-2</v>
      </c>
      <c r="L27" s="15">
        <f t="shared" ref="L27:L28" si="27">+J27/C27*1000000</f>
        <v>85.279903135703904</v>
      </c>
      <c r="N27" s="42">
        <f t="shared" si="19"/>
        <v>10</v>
      </c>
      <c r="R27" s="4"/>
      <c r="S27" s="4"/>
      <c r="U27" s="4"/>
    </row>
    <row r="28" spans="1:21">
      <c r="B28" s="45">
        <f t="shared" si="20"/>
        <v>869.85501198417978</v>
      </c>
      <c r="C28" s="62">
        <f t="shared" si="13"/>
        <v>891108312.34256923</v>
      </c>
      <c r="D28" s="58">
        <f>+(B28-B2)/B2</f>
        <v>0.52072554542688776</v>
      </c>
      <c r="E28" s="31">
        <v>2026</v>
      </c>
      <c r="F28" s="45">
        <f t="shared" si="21"/>
        <v>1019914.5154104577</v>
      </c>
      <c r="G28" s="67">
        <f t="shared" ref="G28" si="28">+G27</f>
        <v>0.02</v>
      </c>
      <c r="H28" s="45">
        <f t="shared" si="23"/>
        <v>96891.878963993484</v>
      </c>
      <c r="I28" s="67">
        <f t="shared" ref="I28" si="29">+I27</f>
        <v>9.5000000000000001E-2</v>
      </c>
      <c r="J28" s="45">
        <f t="shared" si="25"/>
        <v>77513.503171194781</v>
      </c>
      <c r="K28" s="67">
        <f t="shared" ref="K28" si="30">+K27</f>
        <v>7.5999999999999998E-2</v>
      </c>
      <c r="L28" s="15">
        <f t="shared" si="27"/>
        <v>86.985501198417978</v>
      </c>
      <c r="M28" s="44"/>
      <c r="N28" s="42">
        <f t="shared" si="19"/>
        <v>10</v>
      </c>
      <c r="R28" s="4"/>
      <c r="S28" s="4"/>
      <c r="U28" s="4"/>
    </row>
    <row r="29" spans="1:21">
      <c r="C29" s="46">
        <v>895834160</v>
      </c>
      <c r="D29" s="35"/>
      <c r="N29" s="35"/>
    </row>
    <row r="30" spans="1:21" ht="25.5">
      <c r="D30" s="35"/>
      <c r="F30" s="63" t="s">
        <v>34</v>
      </c>
      <c r="G30" s="63" t="s">
        <v>35</v>
      </c>
      <c r="H30" s="63" t="s">
        <v>36</v>
      </c>
      <c r="I30" s="63" t="s">
        <v>37</v>
      </c>
      <c r="J30" s="63" t="s">
        <v>38</v>
      </c>
      <c r="K30" s="63" t="s">
        <v>39</v>
      </c>
    </row>
    <row r="31" spans="1:21">
      <c r="D31" s="35"/>
      <c r="F31" s="64">
        <f>+F22</f>
        <v>923768</v>
      </c>
      <c r="G31" s="64">
        <f>+F21</f>
        <v>864224</v>
      </c>
      <c r="H31" s="73">
        <f>+F20</f>
        <v>869948</v>
      </c>
      <c r="I31" s="64">
        <f>+J22</f>
        <v>70754</v>
      </c>
      <c r="J31" s="64">
        <f>+J21</f>
        <v>68796</v>
      </c>
      <c r="K31" s="64">
        <f>+J20</f>
        <v>63679</v>
      </c>
      <c r="L31" s="43"/>
    </row>
    <row r="33" spans="3:15">
      <c r="C33" s="65">
        <f>+コピー!P2</f>
        <v>44050</v>
      </c>
      <c r="D33" s="16" t="str">
        <f>+コピー!R2</f>
        <v>1Q</v>
      </c>
      <c r="E33" s="36">
        <f>+コピー!Q2</f>
        <v>43983</v>
      </c>
      <c r="F33" s="32">
        <f>+コピー!S2</f>
        <v>221355</v>
      </c>
      <c r="G33" s="7" t="e">
        <f t="shared" ref="G33" si="31">+(F33-F32)/F32</f>
        <v>#DIV/0!</v>
      </c>
      <c r="H33" s="32">
        <f>+コピー!U2</f>
        <v>21075</v>
      </c>
      <c r="I33" s="7">
        <f t="shared" ref="I33" si="32">+H33/F33</f>
        <v>9.5209053330622753E-2</v>
      </c>
      <c r="J33" s="32">
        <f>+コピー!Y2</f>
        <v>13707</v>
      </c>
      <c r="K33" s="7">
        <f t="shared" ref="K33" si="33">+J33/F33</f>
        <v>6.192315511282781E-2</v>
      </c>
      <c r="L33" s="33">
        <f>VALUE(SUBSTITUTE(コピー!AA2,"円","　"))</f>
        <v>15.4</v>
      </c>
    </row>
    <row r="34" spans="3:15">
      <c r="C34" s="65">
        <f>+コピー!P3</f>
        <v>44146</v>
      </c>
      <c r="D34" s="44" t="str">
        <f>+コピー!R3</f>
        <v>2Q</v>
      </c>
      <c r="E34" s="36">
        <f>+コピー!Q3</f>
        <v>44075</v>
      </c>
      <c r="F34" s="32">
        <f>+コピー!S3</f>
        <v>206831</v>
      </c>
      <c r="G34" s="7">
        <f t="shared" ref="G34" si="34">+(F34-F33)/F33</f>
        <v>-6.5614058864719563E-2</v>
      </c>
      <c r="H34" s="32">
        <f>+コピー!U3</f>
        <v>10874</v>
      </c>
      <c r="I34" s="7">
        <f t="shared" ref="I34" si="35">+H34/F34</f>
        <v>5.2574323964976237E-2</v>
      </c>
      <c r="J34" s="32">
        <f>+コピー!Y3</f>
        <v>10564</v>
      </c>
      <c r="K34" s="7">
        <f t="shared" ref="K34" si="36">+J34/F34</f>
        <v>5.1075515759243052E-2</v>
      </c>
      <c r="L34" s="33">
        <f>VALUE(SUBSTITUTE(コピー!AA3,"円","　"))</f>
        <v>11.9</v>
      </c>
    </row>
    <row r="35" spans="3:15">
      <c r="C35" s="65">
        <f>+コピー!P4</f>
        <v>44239</v>
      </c>
      <c r="D35" s="44" t="str">
        <f>+コピー!R4</f>
        <v>3Q</v>
      </c>
      <c r="E35" s="36">
        <f>+コピー!Q4</f>
        <v>44166</v>
      </c>
      <c r="F35" s="32">
        <f>+コピー!S4</f>
        <v>235599</v>
      </c>
      <c r="G35" s="7">
        <f t="shared" ref="G35" si="37">+(F35-F34)/F34</f>
        <v>0.13908940149203938</v>
      </c>
      <c r="H35" s="32">
        <f>+コピー!U4</f>
        <v>18135</v>
      </c>
      <c r="I35" s="7">
        <f t="shared" ref="I35" si="38">+H35/F35</f>
        <v>7.6974010925343492E-2</v>
      </c>
      <c r="J35" s="32">
        <f>+コピー!Y4</f>
        <v>16268</v>
      </c>
      <c r="K35" s="7">
        <f t="shared" ref="K35" si="39">+J35/F35</f>
        <v>6.9049529072704049E-2</v>
      </c>
      <c r="L35" s="33">
        <f>VALUE(SUBSTITUTE(コピー!AA4,"円","　"))</f>
        <v>18.3</v>
      </c>
    </row>
    <row r="36" spans="3:1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3:15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3:15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3:15"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3:15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3:15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3:15"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3:15"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3:15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3:1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3:15"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3:15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3:15"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7:15">
      <c r="G49" s="44"/>
      <c r="H49" s="44"/>
      <c r="I49" s="44"/>
      <c r="J49" s="44"/>
      <c r="K49" s="44"/>
      <c r="L49" s="44"/>
      <c r="M49" s="44"/>
      <c r="N49" s="44"/>
      <c r="O49" s="44"/>
    </row>
    <row r="50" spans="7:15">
      <c r="G50" s="44"/>
      <c r="H50" s="44"/>
      <c r="I50" s="44"/>
      <c r="J50" s="44"/>
      <c r="K50" s="44"/>
      <c r="L50" s="44"/>
      <c r="M50" s="44"/>
      <c r="N50" s="44"/>
      <c r="O50" s="44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M20" sqref="M20"/>
    </sheetView>
  </sheetViews>
  <sheetFormatPr defaultRowHeight="18.75"/>
  <cols>
    <col min="1" max="1" width="4.5" customWidth="1"/>
    <col min="2" max="12" width="8" customWidth="1"/>
    <col min="13" max="13" width="1.875" customWidth="1"/>
    <col min="15" max="15" width="8" customWidth="1"/>
    <col min="16" max="16" width="9.25" customWidth="1"/>
    <col min="17" max="17" width="7.625" customWidth="1"/>
    <col min="18" max="18" width="3.875" customWidth="1"/>
    <col min="19" max="27" width="7.6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517429</v>
      </c>
      <c r="D2" s="22">
        <v>-1.2999999999999999E-2</v>
      </c>
      <c r="E2" s="20">
        <v>32932</v>
      </c>
      <c r="F2" s="21">
        <v>0.14299999999999999</v>
      </c>
      <c r="G2" s="20">
        <v>33508</v>
      </c>
      <c r="H2" s="21">
        <v>0.13200000000000001</v>
      </c>
      <c r="I2" s="20">
        <v>22064</v>
      </c>
      <c r="J2" s="21">
        <v>4.3999999999999997E-2</v>
      </c>
      <c r="K2" s="23" t="s">
        <v>45</v>
      </c>
      <c r="L2" s="29" t="s">
        <v>46</v>
      </c>
      <c r="N2" s="40"/>
      <c r="O2" s="40"/>
      <c r="P2" s="70">
        <v>44050</v>
      </c>
      <c r="Q2" s="24">
        <v>43983</v>
      </c>
      <c r="R2" s="69" t="s">
        <v>42</v>
      </c>
      <c r="S2" s="25">
        <v>221355</v>
      </c>
      <c r="T2" s="26">
        <v>-9.0999999999999998E-2</v>
      </c>
      <c r="U2" s="25">
        <v>21075</v>
      </c>
      <c r="V2" s="26">
        <v>-0.16600000000000001</v>
      </c>
      <c r="W2" s="25">
        <v>21415</v>
      </c>
      <c r="X2" s="26">
        <v>-0.16400000000000001</v>
      </c>
      <c r="Y2" s="25">
        <v>13707</v>
      </c>
      <c r="Z2" s="26">
        <v>-0.20100000000000001</v>
      </c>
      <c r="AA2" s="30" t="s">
        <v>73</v>
      </c>
    </row>
    <row r="3" spans="2:27" ht="19.5" thickBot="1">
      <c r="B3" s="24">
        <v>39508</v>
      </c>
      <c r="C3" s="25">
        <v>987056</v>
      </c>
      <c r="D3" s="27">
        <v>0.90800000000000003</v>
      </c>
      <c r="E3" s="25">
        <v>50723</v>
      </c>
      <c r="F3" s="27">
        <v>0.54</v>
      </c>
      <c r="G3" s="25">
        <v>51705</v>
      </c>
      <c r="H3" s="27">
        <v>0.54300000000000004</v>
      </c>
      <c r="I3" s="25">
        <v>30245</v>
      </c>
      <c r="J3" s="27">
        <v>0.371</v>
      </c>
      <c r="K3" s="28" t="s">
        <v>47</v>
      </c>
      <c r="L3" s="30" t="s">
        <v>48</v>
      </c>
      <c r="N3" s="40"/>
      <c r="O3" s="40"/>
      <c r="P3" s="70">
        <v>44146</v>
      </c>
      <c r="Q3" s="24">
        <v>44075</v>
      </c>
      <c r="R3" s="69" t="s">
        <v>82</v>
      </c>
      <c r="S3" s="25">
        <v>206831</v>
      </c>
      <c r="T3" s="26">
        <v>-8.1000000000000003E-2</v>
      </c>
      <c r="U3" s="25">
        <v>10874</v>
      </c>
      <c r="V3" s="26">
        <v>-0.627</v>
      </c>
      <c r="W3" s="25">
        <v>11767</v>
      </c>
      <c r="X3" s="26">
        <v>-0.60399999999999998</v>
      </c>
      <c r="Y3" s="25">
        <v>10564</v>
      </c>
      <c r="Z3" s="26">
        <v>-0.5</v>
      </c>
      <c r="AA3" s="30" t="s">
        <v>83</v>
      </c>
    </row>
    <row r="4" spans="2:27" ht="19.5" thickBot="1">
      <c r="B4" s="19">
        <v>39873</v>
      </c>
      <c r="C4" s="20">
        <v>818618</v>
      </c>
      <c r="D4" s="22">
        <v>-0.17100000000000001</v>
      </c>
      <c r="E4" s="20">
        <v>26885</v>
      </c>
      <c r="F4" s="22">
        <v>-0.47</v>
      </c>
      <c r="G4" s="20">
        <v>26282</v>
      </c>
      <c r="H4" s="22">
        <v>-0.49199999999999999</v>
      </c>
      <c r="I4" s="20">
        <v>7145</v>
      </c>
      <c r="J4" s="22">
        <v>-0.76400000000000001</v>
      </c>
      <c r="K4" s="23" t="s">
        <v>49</v>
      </c>
      <c r="L4" s="29" t="s">
        <v>50</v>
      </c>
      <c r="N4" s="40"/>
      <c r="O4" s="40"/>
      <c r="P4" s="70">
        <v>44239</v>
      </c>
      <c r="Q4" s="24">
        <v>44166</v>
      </c>
      <c r="R4" s="69" t="s">
        <v>84</v>
      </c>
      <c r="S4" s="25">
        <v>235599</v>
      </c>
      <c r="T4" s="27">
        <v>4.4999999999999998E-2</v>
      </c>
      <c r="U4" s="25">
        <v>18135</v>
      </c>
      <c r="V4" s="26">
        <v>-0.25800000000000001</v>
      </c>
      <c r="W4" s="25">
        <v>19275</v>
      </c>
      <c r="X4" s="26">
        <v>-0.23799999999999999</v>
      </c>
      <c r="Y4" s="25">
        <v>16268</v>
      </c>
      <c r="Z4" s="26">
        <v>-0.13900000000000001</v>
      </c>
      <c r="AA4" s="30" t="s">
        <v>85</v>
      </c>
    </row>
    <row r="5" spans="2:27" ht="19.5" thickBot="1">
      <c r="B5" s="24">
        <v>40238</v>
      </c>
      <c r="C5" s="25">
        <v>747043</v>
      </c>
      <c r="D5" s="26">
        <v>-8.6999999999999994E-2</v>
      </c>
      <c r="E5" s="25">
        <v>25813</v>
      </c>
      <c r="F5" s="26">
        <v>-0.04</v>
      </c>
      <c r="G5" s="25">
        <v>25821</v>
      </c>
      <c r="H5" s="26">
        <v>-1.7999999999999999E-2</v>
      </c>
      <c r="I5" s="25">
        <v>20727</v>
      </c>
      <c r="J5" s="27">
        <v>1.901</v>
      </c>
      <c r="K5" s="28" t="s">
        <v>51</v>
      </c>
      <c r="L5" s="30" t="s">
        <v>52</v>
      </c>
      <c r="N5" s="40"/>
      <c r="O5" s="40"/>
    </row>
    <row r="6" spans="2:27" ht="19.5" thickBot="1">
      <c r="B6" s="19">
        <v>40603</v>
      </c>
      <c r="C6" s="20">
        <v>724762</v>
      </c>
      <c r="D6" s="22">
        <v>-0.03</v>
      </c>
      <c r="E6" s="20">
        <v>55882</v>
      </c>
      <c r="F6" s="21">
        <v>1.165</v>
      </c>
      <c r="G6" s="20">
        <v>56307</v>
      </c>
      <c r="H6" s="21">
        <v>1.181</v>
      </c>
      <c r="I6" s="20">
        <v>25755</v>
      </c>
      <c r="J6" s="21">
        <v>0.24299999999999999</v>
      </c>
      <c r="K6" s="23" t="s">
        <v>53</v>
      </c>
      <c r="L6" s="29" t="s">
        <v>54</v>
      </c>
      <c r="N6" s="40"/>
      <c r="O6" s="40"/>
    </row>
    <row r="7" spans="2:27" ht="19.5" thickBot="1">
      <c r="B7" s="24">
        <v>40969</v>
      </c>
      <c r="C7" s="25">
        <v>724611</v>
      </c>
      <c r="D7" s="26">
        <v>0</v>
      </c>
      <c r="E7" s="25">
        <v>53156</v>
      </c>
      <c r="F7" s="26">
        <v>-4.9000000000000002E-2</v>
      </c>
      <c r="G7" s="25">
        <v>55878</v>
      </c>
      <c r="H7" s="26">
        <v>-8.0000000000000002E-3</v>
      </c>
      <c r="I7" s="25">
        <v>34640</v>
      </c>
      <c r="J7" s="27">
        <v>0.34499999999999997</v>
      </c>
      <c r="K7" s="28" t="s">
        <v>55</v>
      </c>
      <c r="L7" s="30" t="s">
        <v>56</v>
      </c>
      <c r="N7" s="40"/>
      <c r="O7" s="40"/>
    </row>
    <row r="8" spans="2:27" ht="19.5" thickBot="1">
      <c r="B8" s="19">
        <v>41334</v>
      </c>
      <c r="C8" s="20">
        <v>698155</v>
      </c>
      <c r="D8" s="22">
        <v>-3.6999999999999998E-2</v>
      </c>
      <c r="E8" s="20">
        <v>59987</v>
      </c>
      <c r="F8" s="21">
        <v>0.129</v>
      </c>
      <c r="G8" s="20">
        <v>62983</v>
      </c>
      <c r="H8" s="21">
        <v>0.127</v>
      </c>
      <c r="I8" s="20">
        <v>36038</v>
      </c>
      <c r="J8" s="21">
        <v>0.04</v>
      </c>
      <c r="K8" s="23" t="s">
        <v>57</v>
      </c>
      <c r="L8" s="29" t="s">
        <v>58</v>
      </c>
      <c r="N8" s="39">
        <v>41334</v>
      </c>
      <c r="O8" s="40" t="s">
        <v>74</v>
      </c>
    </row>
    <row r="9" spans="2:27" ht="19.5" thickBot="1">
      <c r="B9" s="24">
        <v>41699</v>
      </c>
      <c r="C9" s="25">
        <v>717760</v>
      </c>
      <c r="D9" s="27">
        <v>2.8000000000000001E-2</v>
      </c>
      <c r="E9" s="25">
        <v>65278</v>
      </c>
      <c r="F9" s="27">
        <v>8.7999999999999995E-2</v>
      </c>
      <c r="G9" s="25">
        <v>69821</v>
      </c>
      <c r="H9" s="27">
        <v>0.109</v>
      </c>
      <c r="I9" s="25">
        <v>37675</v>
      </c>
      <c r="J9" s="27">
        <v>4.4999999999999998E-2</v>
      </c>
      <c r="K9" s="28" t="s">
        <v>59</v>
      </c>
      <c r="L9" s="30" t="s">
        <v>60</v>
      </c>
      <c r="N9" s="39">
        <v>41699</v>
      </c>
      <c r="O9" s="40" t="s">
        <v>75</v>
      </c>
    </row>
    <row r="10" spans="2:27" ht="19.5" thickBot="1">
      <c r="B10" s="19">
        <v>42064</v>
      </c>
      <c r="C10" s="20">
        <v>742452</v>
      </c>
      <c r="D10" s="21">
        <v>3.4000000000000002E-2</v>
      </c>
      <c r="E10" s="20">
        <v>70237</v>
      </c>
      <c r="F10" s="21">
        <v>7.5999999999999998E-2</v>
      </c>
      <c r="G10" s="20">
        <v>75380</v>
      </c>
      <c r="H10" s="21">
        <v>0.08</v>
      </c>
      <c r="I10" s="20">
        <v>44068</v>
      </c>
      <c r="J10" s="21">
        <v>0.17</v>
      </c>
      <c r="K10" s="23" t="s">
        <v>61</v>
      </c>
      <c r="L10" s="29" t="s">
        <v>62</v>
      </c>
      <c r="N10" s="39">
        <v>42064</v>
      </c>
      <c r="O10" s="40" t="s">
        <v>76</v>
      </c>
    </row>
    <row r="11" spans="2:27" ht="19.5" thickBot="1">
      <c r="B11" s="24">
        <v>42430</v>
      </c>
      <c r="C11" s="25">
        <v>825845</v>
      </c>
      <c r="D11" s="27">
        <v>0.112</v>
      </c>
      <c r="E11" s="25">
        <v>88272</v>
      </c>
      <c r="F11" s="27">
        <v>0.25700000000000001</v>
      </c>
      <c r="G11" s="25">
        <v>92672</v>
      </c>
      <c r="H11" s="27">
        <v>0.22900000000000001</v>
      </c>
      <c r="I11" s="25">
        <v>54631</v>
      </c>
      <c r="J11" s="27">
        <v>0.24</v>
      </c>
      <c r="K11" s="28" t="s">
        <v>63</v>
      </c>
      <c r="L11" s="30" t="s">
        <v>64</v>
      </c>
      <c r="N11" s="39">
        <v>42430</v>
      </c>
      <c r="O11" s="40" t="s">
        <v>77</v>
      </c>
    </row>
    <row r="12" spans="2:27" ht="19.5" thickBot="1">
      <c r="B12" s="19">
        <v>42795</v>
      </c>
      <c r="C12" s="20">
        <v>838886</v>
      </c>
      <c r="D12" s="21">
        <v>1.6E-2</v>
      </c>
      <c r="E12" s="20">
        <v>79112</v>
      </c>
      <c r="F12" s="22">
        <v>-0.104</v>
      </c>
      <c r="G12" s="20">
        <v>84731</v>
      </c>
      <c r="H12" s="22">
        <v>-8.5999999999999993E-2</v>
      </c>
      <c r="I12" s="20">
        <v>53157</v>
      </c>
      <c r="J12" s="22">
        <v>-2.7E-2</v>
      </c>
      <c r="K12" s="23" t="s">
        <v>65</v>
      </c>
      <c r="L12" s="29" t="s">
        <v>66</v>
      </c>
      <c r="N12" s="39">
        <v>42795</v>
      </c>
      <c r="O12" s="40" t="s">
        <v>78</v>
      </c>
    </row>
    <row r="13" spans="2:27" ht="19.5" thickBot="1">
      <c r="B13" s="24">
        <v>43160</v>
      </c>
      <c r="C13" s="25">
        <v>869948</v>
      </c>
      <c r="D13" s="27">
        <v>3.6999999999999998E-2</v>
      </c>
      <c r="E13" s="25">
        <v>79285</v>
      </c>
      <c r="F13" s="27">
        <v>2E-3</v>
      </c>
      <c r="G13" s="25">
        <v>86177</v>
      </c>
      <c r="H13" s="27">
        <v>1.7000000000000001E-2</v>
      </c>
      <c r="I13" s="25">
        <v>63679</v>
      </c>
      <c r="J13" s="27">
        <v>0.19800000000000001</v>
      </c>
      <c r="K13" s="28" t="s">
        <v>67</v>
      </c>
      <c r="L13" s="30" t="s">
        <v>68</v>
      </c>
      <c r="N13" s="39">
        <v>43160</v>
      </c>
      <c r="O13" s="40" t="s">
        <v>79</v>
      </c>
    </row>
    <row r="14" spans="2:27" ht="19.5" thickBot="1">
      <c r="B14" s="19">
        <v>43525</v>
      </c>
      <c r="C14" s="20">
        <v>864224</v>
      </c>
      <c r="D14" s="22">
        <v>-7.0000000000000001E-3</v>
      </c>
      <c r="E14" s="20">
        <v>80371</v>
      </c>
      <c r="F14" s="21">
        <v>1.4E-2</v>
      </c>
      <c r="G14" s="20">
        <v>87605</v>
      </c>
      <c r="H14" s="21">
        <v>1.7000000000000001E-2</v>
      </c>
      <c r="I14" s="20">
        <v>68796</v>
      </c>
      <c r="J14" s="21">
        <v>0.08</v>
      </c>
      <c r="K14" s="23" t="s">
        <v>69</v>
      </c>
      <c r="L14" s="29" t="s">
        <v>70</v>
      </c>
      <c r="N14" s="39">
        <v>43525</v>
      </c>
      <c r="O14" s="40" t="s">
        <v>80</v>
      </c>
    </row>
    <row r="15" spans="2:27" ht="19.5" thickBot="1">
      <c r="B15" s="24">
        <v>43891</v>
      </c>
      <c r="C15" s="25">
        <v>923768</v>
      </c>
      <c r="D15" s="27">
        <v>6.9000000000000006E-2</v>
      </c>
      <c r="E15" s="25">
        <v>91853</v>
      </c>
      <c r="F15" s="27">
        <v>0.14299999999999999</v>
      </c>
      <c r="G15" s="25">
        <v>94376</v>
      </c>
      <c r="H15" s="27">
        <v>7.6999999999999999E-2</v>
      </c>
      <c r="I15" s="25">
        <v>70754</v>
      </c>
      <c r="J15" s="27">
        <v>2.8000000000000001E-2</v>
      </c>
      <c r="K15" s="28" t="s">
        <v>71</v>
      </c>
      <c r="L15" s="30" t="s">
        <v>72</v>
      </c>
      <c r="N15" s="39">
        <v>43891</v>
      </c>
      <c r="O15" s="40" t="s">
        <v>81</v>
      </c>
    </row>
    <row r="16" spans="2:27" ht="19.5" thickBot="1">
      <c r="N16" s="41" t="s">
        <v>33</v>
      </c>
      <c r="O16" s="40" t="s">
        <v>86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E35B-28F6-43D5-87F8-D03A5CACB7B7}">
  <dimension ref="A1:U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E1" sqref="AE1:AH1048576"/>
    </sheetView>
  </sheetViews>
  <sheetFormatPr defaultRowHeight="12"/>
  <cols>
    <col min="1" max="1" width="9.375" style="1" customWidth="1"/>
    <col min="2" max="2" width="5.375" style="44" customWidth="1"/>
    <col min="3" max="3" width="7.875" style="44" customWidth="1"/>
    <col min="4" max="4" width="6.375" style="44" customWidth="1"/>
    <col min="5" max="5" width="9" style="44" bestFit="1" customWidth="1"/>
    <col min="6" max="6" width="8" style="44" customWidth="1"/>
    <col min="7" max="7" width="6.375" style="44" customWidth="1"/>
    <col min="8" max="8" width="6.125" style="44" customWidth="1"/>
    <col min="9" max="9" width="5.875" style="44" customWidth="1"/>
    <col min="10" max="10" width="5.75" style="44" customWidth="1"/>
    <col min="11" max="11" width="6.5" style="44" customWidth="1"/>
    <col min="12" max="12" width="5.375" style="44" customWidth="1"/>
    <col min="13" max="13" width="6.125" style="44" customWidth="1"/>
    <col min="14" max="14" width="4.75" style="44" bestFit="1" customWidth="1"/>
    <col min="15" max="15" width="4.5" style="44" customWidth="1"/>
    <col min="16" max="16" width="4" style="44" customWidth="1"/>
    <col min="17" max="17" width="4.875" style="44" customWidth="1"/>
    <col min="18" max="18" width="6.5" style="44" customWidth="1"/>
    <col min="19" max="19" width="5.75" style="44" customWidth="1"/>
    <col min="20" max="20" width="3.375" style="44" customWidth="1"/>
    <col min="21" max="21" width="6.875" style="44" customWidth="1"/>
    <col min="22" max="29" width="9" style="44"/>
    <col min="30" max="30" width="5.125" style="44" customWidth="1"/>
    <col min="31" max="16384" width="9" style="44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40</v>
      </c>
      <c r="S1" s="66" t="s">
        <v>41</v>
      </c>
      <c r="U1" s="66" t="s">
        <v>43</v>
      </c>
    </row>
    <row r="2" spans="1:21" ht="41.25" customHeight="1" thickBot="1">
      <c r="A2" s="59" t="s">
        <v>44</v>
      </c>
      <c r="B2" s="42">
        <v>572</v>
      </c>
      <c r="C2" s="9"/>
      <c r="D2" s="9"/>
      <c r="E2" s="36">
        <f>+E22</f>
        <v>43891</v>
      </c>
      <c r="F2" s="48">
        <f>+F22</f>
        <v>923768</v>
      </c>
      <c r="G2" s="49"/>
      <c r="H2" s="9">
        <f>+H22</f>
        <v>91853</v>
      </c>
      <c r="I2" s="50">
        <f>+H2/F2</f>
        <v>9.943297451308121E-2</v>
      </c>
      <c r="J2" s="48">
        <f>+J22</f>
        <v>70754</v>
      </c>
      <c r="K2" s="50">
        <f>+J2/F2</f>
        <v>7.6592824172303009E-2</v>
      </c>
      <c r="L2" s="9">
        <f>+L22</f>
        <v>79.400000000000006</v>
      </c>
      <c r="M2" s="9">
        <f>+M22</f>
        <v>872.8</v>
      </c>
      <c r="N2" s="17">
        <f t="shared" ref="N2" si="0">+B2/L2</f>
        <v>7.2040302267002509</v>
      </c>
      <c r="O2" s="18">
        <f>+B2/M2</f>
        <v>0.6553620531622365</v>
      </c>
      <c r="P2" s="51">
        <f>+P22</f>
        <v>25</v>
      </c>
      <c r="Q2" s="52">
        <f t="shared" ref="Q2" si="1">+P2/B2</f>
        <v>4.3706293706293704E-2</v>
      </c>
      <c r="R2" s="75">
        <f>+R22</f>
        <v>6285966</v>
      </c>
      <c r="S2" s="75">
        <f>+S22</f>
        <v>777714</v>
      </c>
      <c r="T2" s="76"/>
      <c r="U2" s="75">
        <f>+U22</f>
        <v>4577353</v>
      </c>
    </row>
    <row r="3" spans="1:21" ht="15.75" customHeight="1">
      <c r="A3" s="61">
        <v>44239</v>
      </c>
      <c r="B3" s="79" t="s">
        <v>28</v>
      </c>
      <c r="C3" s="80"/>
      <c r="D3" s="80"/>
      <c r="E3" s="53">
        <f>+G28</f>
        <v>0.02</v>
      </c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8"/>
      <c r="S3" s="78"/>
    </row>
    <row r="4" spans="1:21" ht="15.75" customHeight="1">
      <c r="B4" s="83" t="s">
        <v>29</v>
      </c>
      <c r="C4" s="84"/>
      <c r="D4" s="84"/>
      <c r="E4" s="54">
        <f>+K28</f>
        <v>7.5999999999999998E-2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78"/>
      <c r="S4" s="78"/>
    </row>
    <row r="5" spans="1:21" ht="15.75" customHeight="1">
      <c r="B5" s="83" t="s">
        <v>11</v>
      </c>
      <c r="C5" s="84"/>
      <c r="D5" s="84"/>
      <c r="E5" s="55">
        <f>+N28</f>
        <v>10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78"/>
      <c r="S5" s="78"/>
    </row>
    <row r="6" spans="1:21" ht="15.75" customHeight="1">
      <c r="A6" s="68"/>
      <c r="B6" s="83" t="s">
        <v>31</v>
      </c>
      <c r="C6" s="84"/>
      <c r="D6" s="84"/>
      <c r="E6" s="55">
        <f>+B28</f>
        <v>869.85501198417978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8"/>
      <c r="S6" s="78"/>
    </row>
    <row r="7" spans="1:21" ht="15.75" customHeight="1" thickBot="1">
      <c r="B7" s="85" t="s">
        <v>32</v>
      </c>
      <c r="C7" s="86"/>
      <c r="D7" s="86"/>
      <c r="E7" s="56">
        <f>+D28</f>
        <v>0.52072554542688776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8"/>
      <c r="S7" s="78"/>
    </row>
    <row r="8" spans="1:21">
      <c r="A8" s="34" t="s">
        <v>15</v>
      </c>
      <c r="C8" s="1" t="s">
        <v>27</v>
      </c>
      <c r="G8" s="14">
        <f>AVERAGE(G9:G21)</f>
        <v>6.7002809962201357E-2</v>
      </c>
      <c r="I8" s="14">
        <f>AVERAGE(I9:I21)</f>
        <v>7.612998963380424E-2</v>
      </c>
      <c r="K8" s="14">
        <f>AVERAGE(K9:K21)</f>
        <v>4.9144737634189362E-2</v>
      </c>
      <c r="N8" s="13">
        <f>AVERAGE(N9:N21)</f>
        <v>13.841273842585442</v>
      </c>
      <c r="O8" s="13">
        <f>AVERAGE(O9:O21)</f>
        <v>1.0362365021423046</v>
      </c>
    </row>
    <row r="9" spans="1:21">
      <c r="A9" s="1">
        <v>8593</v>
      </c>
      <c r="B9" s="42">
        <v>554</v>
      </c>
      <c r="E9" s="36">
        <f>+コピー!B2</f>
        <v>39142</v>
      </c>
      <c r="F9" s="32">
        <f>+コピー!C2</f>
        <v>517429</v>
      </c>
      <c r="H9" s="32">
        <f>+コピー!E2</f>
        <v>32932</v>
      </c>
      <c r="I9" s="7">
        <f>+H9/F9</f>
        <v>6.3645447008188569E-2</v>
      </c>
      <c r="J9" s="32">
        <f>+コピー!I2</f>
        <v>22064</v>
      </c>
      <c r="K9" s="7">
        <f>+J9/F9</f>
        <v>4.2641599137272938E-2</v>
      </c>
      <c r="L9" s="33">
        <f>VALUE(SUBSTITUTE(コピー!K2,"円","　"))</f>
        <v>24.8</v>
      </c>
      <c r="M9" s="33">
        <f>VALUE(SUBSTITUTE(コピー!L2,"円","　"))</f>
        <v>173.6</v>
      </c>
      <c r="N9" s="10">
        <f t="shared" ref="N9:N23" si="2">+B9/L9</f>
        <v>22.338709677419356</v>
      </c>
      <c r="O9" s="10">
        <f>+B9/M9</f>
        <v>3.1912442396313363</v>
      </c>
    </row>
    <row r="10" spans="1:21">
      <c r="B10" s="42">
        <v>461</v>
      </c>
      <c r="E10" s="36">
        <f>+コピー!B3</f>
        <v>39508</v>
      </c>
      <c r="F10" s="32">
        <f>+コピー!C3</f>
        <v>987056</v>
      </c>
      <c r="G10" s="7">
        <f>+(F10-F9)/F9</f>
        <v>0.90761631064358583</v>
      </c>
      <c r="H10" s="32">
        <f>+コピー!E3</f>
        <v>50723</v>
      </c>
      <c r="I10" s="7">
        <f t="shared" ref="I10:I23" si="3">+H10/F10</f>
        <v>5.1388168452448493E-2</v>
      </c>
      <c r="J10" s="32">
        <f>+コピー!I3</f>
        <v>30245</v>
      </c>
      <c r="K10" s="7">
        <f t="shared" ref="K10:K23" si="4">+J10/F10</f>
        <v>3.0641625196544068E-2</v>
      </c>
      <c r="L10" s="33">
        <f>VALUE(SUBSTITUTE(コピー!K3,"円","　"))</f>
        <v>33.9</v>
      </c>
      <c r="M10" s="33">
        <f>VALUE(SUBSTITUTE(コピー!L3,"円","　"))</f>
        <v>351.6</v>
      </c>
      <c r="N10" s="10">
        <f t="shared" si="2"/>
        <v>13.598820058997051</v>
      </c>
      <c r="O10" s="10">
        <f t="shared" ref="O10:O22" si="5">+B10/M10</f>
        <v>1.3111490329920363</v>
      </c>
    </row>
    <row r="11" spans="1:21">
      <c r="B11" s="42">
        <v>315</v>
      </c>
      <c r="E11" s="36">
        <f>+コピー!B4</f>
        <v>39873</v>
      </c>
      <c r="F11" s="32">
        <f>+コピー!C4</f>
        <v>818618</v>
      </c>
      <c r="G11" s="7">
        <f t="shared" ref="G11:G23" si="6">+(F11-F10)/F10</f>
        <v>-0.17064685286346468</v>
      </c>
      <c r="H11" s="32">
        <f>+コピー!E4</f>
        <v>26885</v>
      </c>
      <c r="I11" s="7">
        <f t="shared" si="3"/>
        <v>3.284193604342929E-2</v>
      </c>
      <c r="J11" s="32">
        <f>+コピー!I4</f>
        <v>7145</v>
      </c>
      <c r="K11" s="7">
        <f t="shared" si="4"/>
        <v>8.7281247175117083E-3</v>
      </c>
      <c r="L11" s="33">
        <f>VALUE(SUBSTITUTE(コピー!K4,"円","　"))</f>
        <v>8</v>
      </c>
      <c r="M11" s="33">
        <f>VALUE(SUBSTITUTE(コピー!L4,"円","　"))</f>
        <v>368.5</v>
      </c>
      <c r="N11" s="10">
        <f t="shared" si="2"/>
        <v>39.375</v>
      </c>
      <c r="O11" s="10">
        <f t="shared" si="5"/>
        <v>0.85481682496607869</v>
      </c>
    </row>
    <row r="12" spans="1:21">
      <c r="B12" s="42">
        <v>301</v>
      </c>
      <c r="E12" s="36">
        <f>+コピー!B5</f>
        <v>40238</v>
      </c>
      <c r="F12" s="32">
        <f>+コピー!C5</f>
        <v>747043</v>
      </c>
      <c r="G12" s="7">
        <f t="shared" si="6"/>
        <v>-8.7433943548761453E-2</v>
      </c>
      <c r="H12" s="32">
        <f>+コピー!E5</f>
        <v>25813</v>
      </c>
      <c r="I12" s="7">
        <f t="shared" si="3"/>
        <v>3.4553566528298905E-2</v>
      </c>
      <c r="J12" s="32">
        <f>+コピー!I5</f>
        <v>20727</v>
      </c>
      <c r="K12" s="7">
        <f t="shared" si="4"/>
        <v>2.7745390827569497E-2</v>
      </c>
      <c r="L12" s="33">
        <f>VALUE(SUBSTITUTE(コピー!K5,"円","　"))</f>
        <v>23.3</v>
      </c>
      <c r="M12" s="33">
        <f>VALUE(SUBSTITUTE(コピー!L5,"円","　"))</f>
        <v>396.8</v>
      </c>
      <c r="N12" s="10">
        <f t="shared" si="2"/>
        <v>12.918454935622318</v>
      </c>
      <c r="O12" s="10">
        <f t="shared" si="5"/>
        <v>0.75856854838709675</v>
      </c>
    </row>
    <row r="13" spans="1:21">
      <c r="B13" s="42">
        <v>310</v>
      </c>
      <c r="E13" s="36">
        <f>+コピー!B6</f>
        <v>40603</v>
      </c>
      <c r="F13" s="32">
        <f>+コピー!C6</f>
        <v>724762</v>
      </c>
      <c r="G13" s="7">
        <f t="shared" si="6"/>
        <v>-2.9825592368846236E-2</v>
      </c>
      <c r="H13" s="32">
        <f>+コピー!E6</f>
        <v>55882</v>
      </c>
      <c r="I13" s="7">
        <f t="shared" si="3"/>
        <v>7.7103932049417595E-2</v>
      </c>
      <c r="J13" s="32">
        <f>+コピー!I6</f>
        <v>25755</v>
      </c>
      <c r="K13" s="7">
        <f t="shared" si="4"/>
        <v>3.5535803477555389E-2</v>
      </c>
      <c r="L13" s="33">
        <f>VALUE(SUBSTITUTE(コピー!K6,"円","　"))</f>
        <v>28.9</v>
      </c>
      <c r="M13" s="33">
        <f>VALUE(SUBSTITUTE(コピー!L6,"円","　"))</f>
        <v>417.6</v>
      </c>
      <c r="N13" s="10">
        <f t="shared" si="2"/>
        <v>10.726643598615917</v>
      </c>
      <c r="O13" s="10">
        <f t="shared" si="5"/>
        <v>0.74233716475095779</v>
      </c>
      <c r="R13" s="46">
        <v>3721136</v>
      </c>
      <c r="S13" s="46">
        <v>373735</v>
      </c>
      <c r="T13" s="57">
        <f>+S13/R13</f>
        <v>0.10043572715428836</v>
      </c>
      <c r="U13" s="46">
        <v>2960648</v>
      </c>
    </row>
    <row r="14" spans="1:21">
      <c r="B14" s="42">
        <v>330</v>
      </c>
      <c r="E14" s="36">
        <f>+コピー!B7</f>
        <v>40969</v>
      </c>
      <c r="F14" s="32">
        <f>+コピー!C7</f>
        <v>724611</v>
      </c>
      <c r="G14" s="7">
        <f t="shared" si="6"/>
        <v>-2.0834425645936184E-4</v>
      </c>
      <c r="H14" s="32">
        <f>+コピー!E7</f>
        <v>53156</v>
      </c>
      <c r="I14" s="7">
        <f t="shared" si="3"/>
        <v>7.3357981040861928E-2</v>
      </c>
      <c r="J14" s="32">
        <f>+コピー!I7</f>
        <v>34640</v>
      </c>
      <c r="K14" s="7">
        <f t="shared" si="4"/>
        <v>4.7804960178633775E-2</v>
      </c>
      <c r="L14" s="33">
        <f>VALUE(SUBSTITUTE(コピー!K7,"円","　"))</f>
        <v>38.9</v>
      </c>
      <c r="M14" s="33">
        <f>VALUE(SUBSTITUTE(コピー!L7,"円","　"))</f>
        <v>450.4</v>
      </c>
      <c r="N14" s="10">
        <f t="shared" si="2"/>
        <v>8.4832904884318765</v>
      </c>
      <c r="O14" s="10">
        <f t="shared" si="5"/>
        <v>0.73268206039076378</v>
      </c>
      <c r="R14" s="46">
        <v>3682299</v>
      </c>
      <c r="S14" s="46">
        <v>403005</v>
      </c>
      <c r="T14" s="57">
        <f t="shared" ref="T14:T22" si="7">+S14/R14</f>
        <v>0.10944385559130315</v>
      </c>
      <c r="U14" s="46">
        <v>2881923</v>
      </c>
    </row>
    <row r="15" spans="1:21">
      <c r="B15" s="42">
        <v>470</v>
      </c>
      <c r="E15" s="36">
        <f>+コピー!B8</f>
        <v>41334</v>
      </c>
      <c r="F15" s="32">
        <f>+コピー!C8</f>
        <v>698155</v>
      </c>
      <c r="G15" s="7">
        <f t="shared" si="6"/>
        <v>-3.6510624321187506E-2</v>
      </c>
      <c r="H15" s="32">
        <f>+コピー!E8</f>
        <v>59987</v>
      </c>
      <c r="I15" s="7">
        <f t="shared" si="3"/>
        <v>8.5922180604593543E-2</v>
      </c>
      <c r="J15" s="32">
        <f>+コピー!I8</f>
        <v>36038</v>
      </c>
      <c r="K15" s="7">
        <f t="shared" si="4"/>
        <v>5.16189098409379E-2</v>
      </c>
      <c r="L15" s="33">
        <f>VALUE(SUBSTITUTE(コピー!K8,"円","　"))</f>
        <v>40.4</v>
      </c>
      <c r="M15" s="33">
        <f>VALUE(SUBSTITUTE(コピー!L8,"円","　"))</f>
        <v>502.8</v>
      </c>
      <c r="N15" s="10">
        <f t="shared" si="2"/>
        <v>11.633663366336634</v>
      </c>
      <c r="O15" s="10">
        <f t="shared" si="5"/>
        <v>0.93476531424025455</v>
      </c>
      <c r="P15" s="32">
        <f>VALUE(SUBSTITUTE(コピー!O8,"円","　"))</f>
        <v>6.5</v>
      </c>
      <c r="Q15" s="7">
        <f t="shared" ref="Q15:Q23" si="8">+P15/B15</f>
        <v>1.3829787234042552E-2</v>
      </c>
      <c r="R15" s="46">
        <v>4177784</v>
      </c>
      <c r="S15" s="46">
        <v>448001</v>
      </c>
      <c r="T15" s="57">
        <f t="shared" si="7"/>
        <v>0.10723412220449885</v>
      </c>
      <c r="U15" s="46">
        <v>3277791</v>
      </c>
    </row>
    <row r="16" spans="1:21">
      <c r="B16" s="42">
        <v>582</v>
      </c>
      <c r="E16" s="36">
        <f>+コピー!B9</f>
        <v>41699</v>
      </c>
      <c r="F16" s="32">
        <f>+コピー!C9</f>
        <v>717760</v>
      </c>
      <c r="G16" s="7">
        <f t="shared" si="6"/>
        <v>2.8081156763182961E-2</v>
      </c>
      <c r="H16" s="32">
        <f>+コピー!E9</f>
        <v>65278</v>
      </c>
      <c r="I16" s="7">
        <f t="shared" si="3"/>
        <v>9.0946834596522516E-2</v>
      </c>
      <c r="J16" s="32">
        <f>+コピー!I9</f>
        <v>37675</v>
      </c>
      <c r="K16" s="7">
        <f t="shared" si="4"/>
        <v>5.2489690147124388E-2</v>
      </c>
      <c r="L16" s="33">
        <f>VALUE(SUBSTITUTE(コピー!K9,"円","　"))</f>
        <v>42.3</v>
      </c>
      <c r="M16" s="33">
        <f>VALUE(SUBSTITUTE(コピー!L9,"円","　"))</f>
        <v>574.4</v>
      </c>
      <c r="N16" s="10">
        <f t="shared" si="2"/>
        <v>13.758865248226952</v>
      </c>
      <c r="O16" s="10">
        <f t="shared" si="5"/>
        <v>1.0132311977715878</v>
      </c>
      <c r="P16" s="32">
        <f>VALUE(SUBSTITUTE(コピー!O9,"円","　"))</f>
        <v>8</v>
      </c>
      <c r="Q16" s="7">
        <f t="shared" si="8"/>
        <v>1.3745704467353952E-2</v>
      </c>
      <c r="R16" s="46">
        <v>4497502</v>
      </c>
      <c r="S16" s="46">
        <v>511827</v>
      </c>
      <c r="T16" s="57">
        <f t="shared" si="7"/>
        <v>0.1138025063690911</v>
      </c>
      <c r="U16" s="46">
        <v>3431341</v>
      </c>
    </row>
    <row r="17" spans="2:21">
      <c r="B17" s="42">
        <v>670</v>
      </c>
      <c r="E17" s="36">
        <f>+コピー!B10</f>
        <v>42064</v>
      </c>
      <c r="F17" s="32">
        <f>+コピー!C10</f>
        <v>742452</v>
      </c>
      <c r="G17" s="7">
        <f t="shared" si="6"/>
        <v>3.4401471243869816E-2</v>
      </c>
      <c r="H17" s="32">
        <f>+コピー!E10</f>
        <v>70237</v>
      </c>
      <c r="I17" s="7">
        <f t="shared" si="3"/>
        <v>9.4601401841465843E-2</v>
      </c>
      <c r="J17" s="32">
        <f>+コピー!I10</f>
        <v>44068</v>
      </c>
      <c r="K17" s="7">
        <f t="shared" si="4"/>
        <v>5.9354678820987751E-2</v>
      </c>
      <c r="L17" s="33">
        <f>VALUE(SUBSTITUTE(コピー!K10,"円","　"))</f>
        <v>49.5</v>
      </c>
      <c r="M17" s="33">
        <f>VALUE(SUBSTITUTE(コピー!L10,"円","　"))</f>
        <v>668.3</v>
      </c>
      <c r="N17" s="10">
        <f t="shared" si="2"/>
        <v>13.535353535353535</v>
      </c>
      <c r="O17" s="10">
        <f t="shared" si="5"/>
        <v>1.0025437677689661</v>
      </c>
      <c r="P17" s="32">
        <f>VALUE(SUBSTITUTE(コピー!O10,"円","　"))</f>
        <v>9.5</v>
      </c>
      <c r="Q17" s="7">
        <f t="shared" si="8"/>
        <v>1.4179104477611941E-2</v>
      </c>
      <c r="R17" s="46">
        <v>5035676</v>
      </c>
      <c r="S17" s="46">
        <v>595520</v>
      </c>
      <c r="T17" s="57">
        <f t="shared" si="7"/>
        <v>0.11826018989307494</v>
      </c>
      <c r="U17" s="46">
        <v>3888158</v>
      </c>
    </row>
    <row r="18" spans="2:21">
      <c r="B18" s="42">
        <v>390</v>
      </c>
      <c r="E18" s="36">
        <f>+コピー!B11</f>
        <v>42430</v>
      </c>
      <c r="F18" s="32">
        <f>+コピー!C11</f>
        <v>825845</v>
      </c>
      <c r="G18" s="7">
        <f t="shared" si="6"/>
        <v>0.11232106587361877</v>
      </c>
      <c r="H18" s="32">
        <f>+コピー!E11</f>
        <v>88272</v>
      </c>
      <c r="I18" s="7">
        <f t="shared" si="3"/>
        <v>0.10688688555358451</v>
      </c>
      <c r="J18" s="32">
        <f>+コピー!I11</f>
        <v>54631</v>
      </c>
      <c r="K18" s="7">
        <f t="shared" si="4"/>
        <v>6.6151638624681389E-2</v>
      </c>
      <c r="L18" s="33">
        <f>VALUE(SUBSTITUTE(コピー!K11,"円","　"))</f>
        <v>61.3</v>
      </c>
      <c r="M18" s="33">
        <f>VALUE(SUBSTITUTE(コピー!L11,"円","　"))</f>
        <v>691.2</v>
      </c>
      <c r="N18" s="10">
        <f t="shared" si="2"/>
        <v>6.3621533442088092</v>
      </c>
      <c r="O18" s="10">
        <f t="shared" si="5"/>
        <v>0.56423611111111105</v>
      </c>
      <c r="P18" s="32">
        <f>VALUE(SUBSTITUTE(コピー!O11,"円","　"))</f>
        <v>12.3</v>
      </c>
      <c r="Q18" s="7">
        <f t="shared" si="8"/>
        <v>3.1538461538461543E-2</v>
      </c>
      <c r="R18" s="46">
        <v>5121253</v>
      </c>
      <c r="S18" s="46">
        <v>615944</v>
      </c>
      <c r="T18" s="57">
        <f t="shared" si="7"/>
        <v>0.12027212871537493</v>
      </c>
      <c r="U18" s="46">
        <v>3891452</v>
      </c>
    </row>
    <row r="19" spans="2:21">
      <c r="B19" s="42">
        <v>614</v>
      </c>
      <c r="E19" s="36">
        <f>+コピー!B12</f>
        <v>42795</v>
      </c>
      <c r="F19" s="32">
        <f>+コピー!C12</f>
        <v>838886</v>
      </c>
      <c r="G19" s="7">
        <f t="shared" si="6"/>
        <v>1.5791098813942084E-2</v>
      </c>
      <c r="H19" s="32">
        <f>+コピー!E12</f>
        <v>79112</v>
      </c>
      <c r="I19" s="7">
        <f t="shared" si="3"/>
        <v>9.4306020126691828E-2</v>
      </c>
      <c r="J19" s="32">
        <f>+コピー!I12</f>
        <v>53157</v>
      </c>
      <c r="K19" s="7">
        <f t="shared" si="4"/>
        <v>6.336617847955503E-2</v>
      </c>
      <c r="L19" s="33">
        <f>VALUE(SUBSTITUTE(コピー!K12,"円","　"))</f>
        <v>59.7</v>
      </c>
      <c r="M19" s="33">
        <f>VALUE(SUBSTITUTE(コピー!L12,"円","　"))</f>
        <v>737.4</v>
      </c>
      <c r="N19" s="10">
        <f t="shared" si="2"/>
        <v>10.284757118927972</v>
      </c>
      <c r="O19" s="10">
        <f t="shared" si="5"/>
        <v>0.83265527529156502</v>
      </c>
      <c r="P19" s="32">
        <f>VALUE(SUBSTITUTE(コピー!O12,"円","　"))</f>
        <v>13</v>
      </c>
      <c r="Q19" s="7">
        <f t="shared" si="8"/>
        <v>2.1172638436482084E-2</v>
      </c>
      <c r="R19" s="46">
        <v>5388844</v>
      </c>
      <c r="S19" s="46">
        <v>657085</v>
      </c>
      <c r="T19" s="57">
        <f t="shared" si="7"/>
        <v>0.12193431466934282</v>
      </c>
      <c r="U19" s="46">
        <v>4154656</v>
      </c>
    </row>
    <row r="20" spans="2:21">
      <c r="B20" s="42">
        <v>681</v>
      </c>
      <c r="E20" s="36">
        <f>+コピー!B13</f>
        <v>43160</v>
      </c>
      <c r="F20" s="32">
        <f>+コピー!C13</f>
        <v>869948</v>
      </c>
      <c r="G20" s="7">
        <f t="shared" si="6"/>
        <v>3.7027677181404865E-2</v>
      </c>
      <c r="H20" s="32">
        <f>+コピー!E13</f>
        <v>79285</v>
      </c>
      <c r="I20" s="7">
        <f t="shared" si="3"/>
        <v>9.1137631214739279E-2</v>
      </c>
      <c r="J20" s="32">
        <f>+コピー!I13</f>
        <v>63679</v>
      </c>
      <c r="K20" s="7">
        <f t="shared" si="4"/>
        <v>7.3198627963970267E-2</v>
      </c>
      <c r="L20" s="33">
        <f>VALUE(SUBSTITUTE(コピー!K13,"円","　"))</f>
        <v>71.5</v>
      </c>
      <c r="M20" s="33">
        <f>VALUE(SUBSTITUTE(コピー!L13,"円","　"))</f>
        <v>793.5</v>
      </c>
      <c r="N20" s="10">
        <f t="shared" si="2"/>
        <v>9.524475524475525</v>
      </c>
      <c r="O20" s="10">
        <f t="shared" si="5"/>
        <v>0.85822306238185253</v>
      </c>
      <c r="P20" s="32">
        <f>VALUE(SUBSTITUTE(コピー!O13,"円","　"))</f>
        <v>18</v>
      </c>
      <c r="Q20" s="7">
        <f>+P15/B20</f>
        <v>9.544787077826725E-3</v>
      </c>
      <c r="R20" s="46">
        <v>5563515</v>
      </c>
      <c r="S20" s="46">
        <v>707078</v>
      </c>
      <c r="T20" s="57">
        <f t="shared" si="7"/>
        <v>0.12709195535556209</v>
      </c>
      <c r="U20" s="46">
        <v>4203096</v>
      </c>
    </row>
    <row r="21" spans="2:21">
      <c r="B21" s="42">
        <v>571</v>
      </c>
      <c r="C21" s="46">
        <f>+J21/L21*1000000</f>
        <v>891139896.37305701</v>
      </c>
      <c r="E21" s="36">
        <f>+コピー!B14</f>
        <v>43525</v>
      </c>
      <c r="F21" s="32">
        <f>+コピー!C14</f>
        <v>864224</v>
      </c>
      <c r="G21" s="7">
        <f t="shared" si="6"/>
        <v>-6.5797036144689108E-3</v>
      </c>
      <c r="H21" s="32">
        <f>+コピー!E14</f>
        <v>80371</v>
      </c>
      <c r="I21" s="7">
        <f t="shared" si="3"/>
        <v>9.2997880179212802E-2</v>
      </c>
      <c r="J21" s="32">
        <f>+コピー!I14</f>
        <v>68796</v>
      </c>
      <c r="K21" s="7">
        <f t="shared" si="4"/>
        <v>7.9604361832117596E-2</v>
      </c>
      <c r="L21" s="33">
        <f>VALUE(SUBSTITUTE(コピー!K14,"円","　"))</f>
        <v>77.2</v>
      </c>
      <c r="M21" s="33">
        <f>VALUE(SUBSTITUTE(コピー!L14,"円","　"))</f>
        <v>846.4</v>
      </c>
      <c r="N21" s="10">
        <f t="shared" si="2"/>
        <v>7.3963730569948183</v>
      </c>
      <c r="O21" s="10">
        <f t="shared" si="5"/>
        <v>0.67462192816635158</v>
      </c>
      <c r="P21" s="32">
        <f>VALUE(SUBSTITUTE(コピー!O14,"円","　"))</f>
        <v>23.5</v>
      </c>
      <c r="Q21" s="7">
        <f t="shared" si="8"/>
        <v>4.1155866900175128E-2</v>
      </c>
      <c r="R21" s="46">
        <v>5790929</v>
      </c>
      <c r="S21" s="46">
        <v>754221</v>
      </c>
      <c r="T21" s="57">
        <f t="shared" si="7"/>
        <v>0.13024179712788742</v>
      </c>
      <c r="U21" s="46">
        <v>4367049</v>
      </c>
    </row>
    <row r="22" spans="2:21">
      <c r="B22" s="42">
        <v>510</v>
      </c>
      <c r="C22" s="46">
        <f>+J22/L22*1000000</f>
        <v>891108312.34256923</v>
      </c>
      <c r="D22" s="74">
        <v>43973</v>
      </c>
      <c r="E22" s="36">
        <f>+コピー!B15</f>
        <v>43891</v>
      </c>
      <c r="F22" s="32">
        <f>+コピー!C15</f>
        <v>923768</v>
      </c>
      <c r="G22" s="7">
        <f t="shared" si="6"/>
        <v>6.8898804013774212E-2</v>
      </c>
      <c r="H22" s="32">
        <f>+コピー!E15</f>
        <v>91853</v>
      </c>
      <c r="I22" s="7">
        <f t="shared" si="3"/>
        <v>9.943297451308121E-2</v>
      </c>
      <c r="J22" s="32">
        <f>+コピー!I15</f>
        <v>70754</v>
      </c>
      <c r="K22" s="7">
        <f t="shared" si="4"/>
        <v>7.6592824172303009E-2</v>
      </c>
      <c r="L22" s="33">
        <f>VALUE(SUBSTITUTE(コピー!K15,"円","　"))</f>
        <v>79.400000000000006</v>
      </c>
      <c r="M22" s="33">
        <f>VALUE(SUBSTITUTE(コピー!L15,"円","　"))</f>
        <v>872.8</v>
      </c>
      <c r="N22" s="10">
        <f t="shared" si="2"/>
        <v>6.4231738035264483</v>
      </c>
      <c r="O22" s="10">
        <f t="shared" si="5"/>
        <v>0.58432630614115488</v>
      </c>
      <c r="P22" s="32">
        <f>VALUE(SUBSTITUTE(コピー!O15,"円","　"))</f>
        <v>25</v>
      </c>
      <c r="Q22" s="7">
        <f t="shared" si="8"/>
        <v>4.9019607843137254E-2</v>
      </c>
      <c r="R22" s="46">
        <v>6285966</v>
      </c>
      <c r="S22" s="46">
        <v>777714</v>
      </c>
      <c r="T22" s="57">
        <f t="shared" si="7"/>
        <v>0.12372227275807728</v>
      </c>
      <c r="U22" s="46">
        <v>4577353</v>
      </c>
    </row>
    <row r="23" spans="2:21">
      <c r="B23" s="42">
        <v>571</v>
      </c>
      <c r="C23" s="62">
        <f>+C22</f>
        <v>891108312.34256923</v>
      </c>
      <c r="E23" s="31">
        <v>2021</v>
      </c>
      <c r="F23" s="32">
        <f>+AVERAGE(F33:F35)*4</f>
        <v>885046.66666666663</v>
      </c>
      <c r="G23" s="7">
        <f t="shared" si="6"/>
        <v>-4.191672945299401E-2</v>
      </c>
      <c r="H23" s="32">
        <f>+AVERAGE(H33:H35)*4</f>
        <v>66778.666666666672</v>
      </c>
      <c r="I23" s="7">
        <f t="shared" si="3"/>
        <v>7.5452141883290538E-2</v>
      </c>
      <c r="J23" s="32">
        <f>+AVERAGE(J33:J35)*4</f>
        <v>54052</v>
      </c>
      <c r="K23" s="7">
        <f t="shared" si="4"/>
        <v>6.1072485819956765E-2</v>
      </c>
      <c r="L23" s="32">
        <f>+AVERAGE(L33:L35)*4</f>
        <v>60.800000000000004</v>
      </c>
      <c r="N23" s="10">
        <f t="shared" si="2"/>
        <v>9.3914473684210513</v>
      </c>
      <c r="P23" s="32">
        <f>VALUE(SUBSTITUTE(コピー!O16,"円","　"))</f>
        <v>25.5</v>
      </c>
      <c r="Q23" s="7">
        <f t="shared" si="8"/>
        <v>4.4658493870402799E-2</v>
      </c>
      <c r="R23" s="4"/>
      <c r="S23" s="4"/>
      <c r="U23" s="4"/>
    </row>
    <row r="24" spans="2:21">
      <c r="B24" s="45">
        <f t="shared" ref="B24:B28" si="9">+L24*N24</f>
        <v>803.61157412782313</v>
      </c>
      <c r="C24" s="62">
        <f t="shared" ref="C24:C28" si="10">+C23</f>
        <v>891108312.34256923</v>
      </c>
      <c r="E24" s="31">
        <v>2022</v>
      </c>
      <c r="F24" s="45">
        <f>+F22*(1+G24)</f>
        <v>942243.36</v>
      </c>
      <c r="G24" s="67">
        <v>0.02</v>
      </c>
      <c r="H24" s="45">
        <f t="shared" ref="H24:H28" si="11">+F24*I24</f>
        <v>89513.119200000001</v>
      </c>
      <c r="I24" s="67">
        <v>9.5000000000000001E-2</v>
      </c>
      <c r="J24" s="45">
        <f t="shared" ref="J24:J28" si="12">+F24*K24</f>
        <v>71610.495360000001</v>
      </c>
      <c r="K24" s="67">
        <v>7.5999999999999998E-2</v>
      </c>
      <c r="L24" s="15">
        <f t="shared" ref="L24:L28" si="13">+J24/C24*1000000</f>
        <v>80.361157412782319</v>
      </c>
      <c r="N24" s="42">
        <v>10</v>
      </c>
      <c r="R24" s="4"/>
      <c r="S24" s="4"/>
      <c r="U24" s="4"/>
    </row>
    <row r="25" spans="2:21">
      <c r="B25" s="45">
        <f t="shared" si="9"/>
        <v>819.68380561037964</v>
      </c>
      <c r="C25" s="62">
        <f t="shared" si="10"/>
        <v>891108312.34256923</v>
      </c>
      <c r="E25" s="31">
        <v>2023</v>
      </c>
      <c r="F25" s="45">
        <f t="shared" ref="F25:F28" si="14">+F24*(1+G25)</f>
        <v>961088.22719999996</v>
      </c>
      <c r="G25" s="67">
        <f t="shared" ref="G25:K28" si="15">+G24</f>
        <v>0.02</v>
      </c>
      <c r="H25" s="45">
        <f t="shared" si="11"/>
        <v>91303.381584000002</v>
      </c>
      <c r="I25" s="67">
        <f t="shared" si="15"/>
        <v>9.5000000000000001E-2</v>
      </c>
      <c r="J25" s="45">
        <f t="shared" si="12"/>
        <v>73042.705267199999</v>
      </c>
      <c r="K25" s="67">
        <f t="shared" si="15"/>
        <v>7.5999999999999998E-2</v>
      </c>
      <c r="L25" s="15">
        <f t="shared" si="13"/>
        <v>81.968380561037961</v>
      </c>
      <c r="N25" s="42">
        <f t="shared" ref="N25:N28" si="16">+N24</f>
        <v>10</v>
      </c>
      <c r="R25" s="4"/>
      <c r="S25" s="4"/>
      <c r="U25" s="4"/>
    </row>
    <row r="26" spans="2:21">
      <c r="B26" s="45">
        <f t="shared" si="9"/>
        <v>836.07748172258721</v>
      </c>
      <c r="C26" s="62">
        <f t="shared" si="10"/>
        <v>891108312.34256923</v>
      </c>
      <c r="E26" s="31">
        <v>2024</v>
      </c>
      <c r="F26" s="45">
        <f t="shared" si="14"/>
        <v>980309.991744</v>
      </c>
      <c r="G26" s="67">
        <f t="shared" si="15"/>
        <v>0.02</v>
      </c>
      <c r="H26" s="45">
        <f t="shared" si="11"/>
        <v>93129.449215679997</v>
      </c>
      <c r="I26" s="67">
        <f t="shared" si="15"/>
        <v>9.5000000000000001E-2</v>
      </c>
      <c r="J26" s="45">
        <f t="shared" si="12"/>
        <v>74503.559372543998</v>
      </c>
      <c r="K26" s="67">
        <f t="shared" si="15"/>
        <v>7.5999999999999998E-2</v>
      </c>
      <c r="L26" s="15">
        <f t="shared" si="13"/>
        <v>83.607748172258724</v>
      </c>
      <c r="N26" s="42">
        <f t="shared" si="16"/>
        <v>10</v>
      </c>
      <c r="R26" s="4"/>
      <c r="S26" s="4"/>
      <c r="U26" s="4"/>
    </row>
    <row r="27" spans="2:21">
      <c r="B27" s="45">
        <f t="shared" si="9"/>
        <v>852.79903135703898</v>
      </c>
      <c r="C27" s="62">
        <f t="shared" si="10"/>
        <v>891108312.34256923</v>
      </c>
      <c r="E27" s="31">
        <v>2025</v>
      </c>
      <c r="F27" s="45">
        <f t="shared" si="14"/>
        <v>999916.19157888007</v>
      </c>
      <c r="G27" s="67">
        <f t="shared" si="15"/>
        <v>0.02</v>
      </c>
      <c r="H27" s="45">
        <f t="shared" si="11"/>
        <v>94992.038199993607</v>
      </c>
      <c r="I27" s="67">
        <f t="shared" si="15"/>
        <v>9.5000000000000001E-2</v>
      </c>
      <c r="J27" s="45">
        <f t="shared" si="12"/>
        <v>75993.630559994883</v>
      </c>
      <c r="K27" s="67">
        <f t="shared" si="15"/>
        <v>7.5999999999999998E-2</v>
      </c>
      <c r="L27" s="15">
        <f t="shared" si="13"/>
        <v>85.279903135703904</v>
      </c>
      <c r="N27" s="42">
        <f t="shared" si="16"/>
        <v>10</v>
      </c>
      <c r="R27" s="4"/>
      <c r="S27" s="4"/>
      <c r="U27" s="4"/>
    </row>
    <row r="28" spans="2:21">
      <c r="B28" s="45">
        <f t="shared" si="9"/>
        <v>869.85501198417978</v>
      </c>
      <c r="C28" s="62">
        <f t="shared" si="10"/>
        <v>891108312.34256923</v>
      </c>
      <c r="D28" s="58">
        <f>+(B28-B2)/B2</f>
        <v>0.52072554542688776</v>
      </c>
      <c r="E28" s="31">
        <v>2026</v>
      </c>
      <c r="F28" s="45">
        <f t="shared" si="14"/>
        <v>1019914.5154104577</v>
      </c>
      <c r="G28" s="67">
        <f t="shared" si="15"/>
        <v>0.02</v>
      </c>
      <c r="H28" s="45">
        <f t="shared" si="11"/>
        <v>96891.878963993484</v>
      </c>
      <c r="I28" s="67">
        <f t="shared" si="15"/>
        <v>9.5000000000000001E-2</v>
      </c>
      <c r="J28" s="45">
        <f t="shared" si="12"/>
        <v>77513.503171194781</v>
      </c>
      <c r="K28" s="67">
        <f t="shared" si="15"/>
        <v>7.5999999999999998E-2</v>
      </c>
      <c r="L28" s="15">
        <f t="shared" si="13"/>
        <v>86.985501198417978</v>
      </c>
      <c r="N28" s="42">
        <f t="shared" si="16"/>
        <v>10</v>
      </c>
      <c r="R28" s="4"/>
      <c r="S28" s="4"/>
      <c r="U28" s="4"/>
    </row>
    <row r="29" spans="2:21">
      <c r="C29" s="46">
        <v>895834160</v>
      </c>
    </row>
    <row r="30" spans="2:21" ht="25.5">
      <c r="F30" s="63" t="s">
        <v>34</v>
      </c>
      <c r="G30" s="63" t="s">
        <v>35</v>
      </c>
      <c r="H30" s="63" t="s">
        <v>36</v>
      </c>
      <c r="I30" s="63" t="s">
        <v>37</v>
      </c>
      <c r="J30" s="63" t="s">
        <v>38</v>
      </c>
      <c r="K30" s="63" t="s">
        <v>39</v>
      </c>
    </row>
    <row r="31" spans="2:21">
      <c r="F31" s="64">
        <f>+F22</f>
        <v>923768</v>
      </c>
      <c r="G31" s="64">
        <f>+F21</f>
        <v>864224</v>
      </c>
      <c r="H31" s="73">
        <f>+F20</f>
        <v>869948</v>
      </c>
      <c r="I31" s="64">
        <f>+J22</f>
        <v>70754</v>
      </c>
      <c r="J31" s="64">
        <f>+J21</f>
        <v>68796</v>
      </c>
      <c r="K31" s="64">
        <f>+J20</f>
        <v>63679</v>
      </c>
    </row>
    <row r="33" spans="3:12">
      <c r="C33" s="65">
        <f>+コピー!P2</f>
        <v>44050</v>
      </c>
      <c r="D33" s="44" t="str">
        <f>+コピー!R2</f>
        <v>1Q</v>
      </c>
      <c r="E33" s="36">
        <f>+コピー!Q2</f>
        <v>43983</v>
      </c>
      <c r="F33" s="32">
        <f>+コピー!S2</f>
        <v>221355</v>
      </c>
      <c r="G33" s="7" t="e">
        <f t="shared" ref="G33:G35" si="17">+(F33-F32)/F32</f>
        <v>#DIV/0!</v>
      </c>
      <c r="H33" s="32">
        <f>+コピー!U2</f>
        <v>21075</v>
      </c>
      <c r="I33" s="7">
        <f t="shared" ref="I33:I35" si="18">+H33/F33</f>
        <v>9.5209053330622753E-2</v>
      </c>
      <c r="J33" s="32">
        <f>+コピー!Y2</f>
        <v>13707</v>
      </c>
      <c r="K33" s="7">
        <f t="shared" ref="K33:K35" si="19">+J33/F33</f>
        <v>6.192315511282781E-2</v>
      </c>
      <c r="L33" s="33">
        <f>VALUE(SUBSTITUTE(コピー!AA2,"円","　"))</f>
        <v>15.4</v>
      </c>
    </row>
    <row r="34" spans="3:12">
      <c r="C34" s="65">
        <f>+コピー!P3</f>
        <v>44146</v>
      </c>
      <c r="D34" s="44" t="str">
        <f>+コピー!R3</f>
        <v>2Q</v>
      </c>
      <c r="E34" s="36">
        <f>+コピー!Q3</f>
        <v>44075</v>
      </c>
      <c r="F34" s="32">
        <f>+コピー!S3</f>
        <v>206831</v>
      </c>
      <c r="G34" s="7">
        <f t="shared" si="17"/>
        <v>-6.5614058864719563E-2</v>
      </c>
      <c r="H34" s="32">
        <f>+コピー!U3</f>
        <v>10874</v>
      </c>
      <c r="I34" s="7">
        <f t="shared" si="18"/>
        <v>5.2574323964976237E-2</v>
      </c>
      <c r="J34" s="32">
        <f>+コピー!Y3</f>
        <v>10564</v>
      </c>
      <c r="K34" s="7">
        <f t="shared" si="19"/>
        <v>5.1075515759243052E-2</v>
      </c>
      <c r="L34" s="33">
        <f>VALUE(SUBSTITUTE(コピー!AA3,"円","　"))</f>
        <v>11.9</v>
      </c>
    </row>
    <row r="35" spans="3:12">
      <c r="C35" s="65">
        <f>+コピー!P4</f>
        <v>44239</v>
      </c>
      <c r="D35" s="44" t="str">
        <f>+コピー!R4</f>
        <v>3Q</v>
      </c>
      <c r="E35" s="36">
        <f>+コピー!Q4</f>
        <v>44166</v>
      </c>
      <c r="F35" s="32">
        <f>+コピー!S4</f>
        <v>235599</v>
      </c>
      <c r="G35" s="7">
        <f t="shared" si="17"/>
        <v>0.13908940149203938</v>
      </c>
      <c r="H35" s="32">
        <f>+コピー!U4</f>
        <v>18135</v>
      </c>
      <c r="I35" s="7">
        <f t="shared" si="18"/>
        <v>7.6974010925343492E-2</v>
      </c>
      <c r="J35" s="32">
        <f>+コピー!Y4</f>
        <v>16268</v>
      </c>
      <c r="K35" s="7">
        <f t="shared" si="19"/>
        <v>6.9049529072704049E-2</v>
      </c>
      <c r="L35" s="33">
        <f>VALUE(SUBSTITUTE(コピー!AA4,"円","　"))</f>
        <v>18.3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CB5D-60DD-4F41-A7B5-A989206D4DB6}">
  <dimension ref="A1:U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30" sqref="R30"/>
    </sheetView>
  </sheetViews>
  <sheetFormatPr defaultRowHeight="12"/>
  <cols>
    <col min="1" max="1" width="9.375" style="1" customWidth="1"/>
    <col min="2" max="2" width="5.375" style="44" customWidth="1"/>
    <col min="3" max="3" width="7.875" style="44" customWidth="1"/>
    <col min="4" max="4" width="6.375" style="44" customWidth="1"/>
    <col min="5" max="5" width="9" style="44" bestFit="1" customWidth="1"/>
    <col min="6" max="6" width="8" style="44" customWidth="1"/>
    <col min="7" max="7" width="6.375" style="44" customWidth="1"/>
    <col min="8" max="8" width="6.125" style="44" customWidth="1"/>
    <col min="9" max="9" width="5.875" style="44" customWidth="1"/>
    <col min="10" max="10" width="5.75" style="44" customWidth="1"/>
    <col min="11" max="11" width="6.5" style="44" customWidth="1"/>
    <col min="12" max="12" width="5.375" style="44" customWidth="1"/>
    <col min="13" max="13" width="6.125" style="44" customWidth="1"/>
    <col min="14" max="14" width="4.75" style="44" bestFit="1" customWidth="1"/>
    <col min="15" max="15" width="4.5" style="44" customWidth="1"/>
    <col min="16" max="16" width="4" style="44" customWidth="1"/>
    <col min="17" max="17" width="4.875" style="44" customWidth="1"/>
    <col min="18" max="18" width="6.5" style="44" customWidth="1"/>
    <col min="19" max="19" width="5.75" style="44" customWidth="1"/>
    <col min="20" max="20" width="3.375" style="44" customWidth="1"/>
    <col min="21" max="21" width="6.875" style="44" customWidth="1"/>
    <col min="22" max="29" width="9" style="44"/>
    <col min="30" max="30" width="5.125" style="44" customWidth="1"/>
    <col min="31" max="16384" width="9" style="44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40</v>
      </c>
      <c r="S1" s="66" t="s">
        <v>41</v>
      </c>
      <c r="U1" s="66" t="s">
        <v>43</v>
      </c>
    </row>
    <row r="2" spans="1:21" ht="41.25" customHeight="1" thickBot="1">
      <c r="A2" s="59" t="s">
        <v>44</v>
      </c>
      <c r="B2" s="42">
        <v>572</v>
      </c>
      <c r="C2" s="9"/>
      <c r="D2" s="9"/>
      <c r="E2" s="36">
        <f>+E22</f>
        <v>43891</v>
      </c>
      <c r="F2" s="48">
        <f>+F22</f>
        <v>923768</v>
      </c>
      <c r="G2" s="49"/>
      <c r="H2" s="9">
        <f>+H22</f>
        <v>91853</v>
      </c>
      <c r="I2" s="50">
        <f>+H2/F2</f>
        <v>9.943297451308121E-2</v>
      </c>
      <c r="J2" s="48">
        <f>+J22</f>
        <v>70754</v>
      </c>
      <c r="K2" s="50">
        <f>+J2/F2</f>
        <v>7.6592824172303009E-2</v>
      </c>
      <c r="L2" s="9">
        <f>+L22</f>
        <v>79.400000000000006</v>
      </c>
      <c r="M2" s="9">
        <f>+M22</f>
        <v>872.8</v>
      </c>
      <c r="N2" s="17">
        <f t="shared" ref="N2" si="0">+B2/L2</f>
        <v>7.2040302267002509</v>
      </c>
      <c r="O2" s="18">
        <f>+B2/M2</f>
        <v>0.6553620531622365</v>
      </c>
      <c r="P2" s="51">
        <f>+P22</f>
        <v>25</v>
      </c>
      <c r="Q2" s="52">
        <f t="shared" ref="Q2" si="1">+P2/B2</f>
        <v>4.3706293706293704E-2</v>
      </c>
      <c r="R2" s="75">
        <f>+R22</f>
        <v>6285966</v>
      </c>
      <c r="S2" s="75">
        <f>+S22</f>
        <v>777714</v>
      </c>
      <c r="T2" s="76"/>
      <c r="U2" s="75">
        <f>+U22</f>
        <v>4577353</v>
      </c>
    </row>
    <row r="3" spans="1:21" ht="15.75" customHeight="1">
      <c r="A3" s="61">
        <v>44238</v>
      </c>
      <c r="B3" s="79" t="s">
        <v>28</v>
      </c>
      <c r="C3" s="80"/>
      <c r="D3" s="80"/>
      <c r="E3" s="53">
        <f>+G27</f>
        <v>0.02</v>
      </c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  <c r="S3" s="77"/>
    </row>
    <row r="4" spans="1:21" ht="15.75" customHeight="1">
      <c r="B4" s="83" t="s">
        <v>29</v>
      </c>
      <c r="C4" s="84"/>
      <c r="D4" s="84"/>
      <c r="E4" s="54">
        <f>+K27</f>
        <v>7.1999999999999995E-2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77"/>
      <c r="S4" s="77"/>
    </row>
    <row r="5" spans="1:21" ht="15.75" customHeight="1">
      <c r="B5" s="83" t="s">
        <v>11</v>
      </c>
      <c r="C5" s="84"/>
      <c r="D5" s="84"/>
      <c r="E5" s="55">
        <f>+N27</f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77"/>
      <c r="S5" s="77"/>
    </row>
    <row r="6" spans="1:21" ht="15.75" customHeight="1">
      <c r="A6" s="68"/>
      <c r="B6" s="83" t="s">
        <v>31</v>
      </c>
      <c r="C6" s="84"/>
      <c r="D6" s="84"/>
      <c r="E6" s="55">
        <f>+B27</f>
        <v>565.54041026835228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7"/>
      <c r="S6" s="77"/>
    </row>
    <row r="7" spans="1:21" ht="15.75" customHeight="1" thickBot="1">
      <c r="B7" s="85" t="s">
        <v>32</v>
      </c>
      <c r="C7" s="86"/>
      <c r="D7" s="86"/>
      <c r="E7" s="56">
        <f>+D27</f>
        <v>-1.1292989041342176E-2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7"/>
      <c r="S7" s="77"/>
    </row>
    <row r="8" spans="1:21">
      <c r="A8" s="34" t="s">
        <v>15</v>
      </c>
      <c r="C8" s="1" t="s">
        <v>27</v>
      </c>
      <c r="G8" s="14">
        <f>AVERAGE(G9:G21)</f>
        <v>6.7002809962201357E-2</v>
      </c>
      <c r="I8" s="14">
        <f>AVERAGE(I9:I21)</f>
        <v>7.612998963380424E-2</v>
      </c>
      <c r="K8" s="14">
        <f>AVERAGE(K9:K21)</f>
        <v>4.9144737634189362E-2</v>
      </c>
      <c r="N8" s="13">
        <f>AVERAGE(N9:N21)</f>
        <v>13.841273842585442</v>
      </c>
      <c r="O8" s="13">
        <f>AVERAGE(O9:O21)</f>
        <v>1.0362365021423046</v>
      </c>
    </row>
    <row r="9" spans="1:21">
      <c r="A9" s="1">
        <v>8593</v>
      </c>
      <c r="B9" s="42">
        <v>554</v>
      </c>
      <c r="E9" s="36">
        <f>+コピー!B2</f>
        <v>39142</v>
      </c>
      <c r="F9" s="32">
        <f>+コピー!C2</f>
        <v>517429</v>
      </c>
      <c r="H9" s="32">
        <f>+コピー!E2</f>
        <v>32932</v>
      </c>
      <c r="I9" s="7">
        <f>+H9/F9</f>
        <v>6.3645447008188569E-2</v>
      </c>
      <c r="J9" s="32">
        <f>+コピー!I2</f>
        <v>22064</v>
      </c>
      <c r="K9" s="7">
        <f>+J9/F9</f>
        <v>4.2641599137272938E-2</v>
      </c>
      <c r="L9" s="33">
        <f>VALUE(SUBSTITUTE(コピー!K2,"円","　"))</f>
        <v>24.8</v>
      </c>
      <c r="M9" s="33">
        <f>VALUE(SUBSTITUTE(コピー!L2,"円","　"))</f>
        <v>173.6</v>
      </c>
      <c r="N9" s="10">
        <f t="shared" ref="N9:N23" si="2">+B9/L9</f>
        <v>22.338709677419356</v>
      </c>
      <c r="O9" s="10">
        <f>+B9/M9</f>
        <v>3.1912442396313363</v>
      </c>
    </row>
    <row r="10" spans="1:21">
      <c r="B10" s="42">
        <v>461</v>
      </c>
      <c r="E10" s="36">
        <f>+コピー!B3</f>
        <v>39508</v>
      </c>
      <c r="F10" s="32">
        <f>+コピー!C3</f>
        <v>987056</v>
      </c>
      <c r="G10" s="7">
        <f>+(F10-F9)/F9</f>
        <v>0.90761631064358583</v>
      </c>
      <c r="H10" s="32">
        <f>+コピー!E3</f>
        <v>50723</v>
      </c>
      <c r="I10" s="7">
        <f t="shared" ref="I10:I23" si="3">+H10/F10</f>
        <v>5.1388168452448493E-2</v>
      </c>
      <c r="J10" s="32">
        <f>+コピー!I3</f>
        <v>30245</v>
      </c>
      <c r="K10" s="7">
        <f t="shared" ref="K10:K23" si="4">+J10/F10</f>
        <v>3.0641625196544068E-2</v>
      </c>
      <c r="L10" s="33">
        <f>VALUE(SUBSTITUTE(コピー!K3,"円","　"))</f>
        <v>33.9</v>
      </c>
      <c r="M10" s="33">
        <f>VALUE(SUBSTITUTE(コピー!L3,"円","　"))</f>
        <v>351.6</v>
      </c>
      <c r="N10" s="10">
        <f t="shared" si="2"/>
        <v>13.598820058997051</v>
      </c>
      <c r="O10" s="10">
        <f t="shared" ref="O10:O22" si="5">+B10/M10</f>
        <v>1.3111490329920363</v>
      </c>
    </row>
    <row r="11" spans="1:21">
      <c r="B11" s="42">
        <v>315</v>
      </c>
      <c r="E11" s="36">
        <f>+コピー!B4</f>
        <v>39873</v>
      </c>
      <c r="F11" s="32">
        <f>+コピー!C4</f>
        <v>818618</v>
      </c>
      <c r="G11" s="7">
        <f t="shared" ref="G11:G23" si="6">+(F11-F10)/F10</f>
        <v>-0.17064685286346468</v>
      </c>
      <c r="H11" s="32">
        <f>+コピー!E4</f>
        <v>26885</v>
      </c>
      <c r="I11" s="7">
        <f t="shared" si="3"/>
        <v>3.284193604342929E-2</v>
      </c>
      <c r="J11" s="32">
        <f>+コピー!I4</f>
        <v>7145</v>
      </c>
      <c r="K11" s="7">
        <f t="shared" si="4"/>
        <v>8.7281247175117083E-3</v>
      </c>
      <c r="L11" s="33">
        <f>VALUE(SUBSTITUTE(コピー!K4,"円","　"))</f>
        <v>8</v>
      </c>
      <c r="M11" s="33">
        <f>VALUE(SUBSTITUTE(コピー!L4,"円","　"))</f>
        <v>368.5</v>
      </c>
      <c r="N11" s="10">
        <f t="shared" si="2"/>
        <v>39.375</v>
      </c>
      <c r="O11" s="10">
        <f t="shared" si="5"/>
        <v>0.85481682496607869</v>
      </c>
    </row>
    <row r="12" spans="1:21">
      <c r="B12" s="42">
        <v>301</v>
      </c>
      <c r="E12" s="36">
        <f>+コピー!B5</f>
        <v>40238</v>
      </c>
      <c r="F12" s="32">
        <f>+コピー!C5</f>
        <v>747043</v>
      </c>
      <c r="G12" s="7">
        <f t="shared" si="6"/>
        <v>-8.7433943548761453E-2</v>
      </c>
      <c r="H12" s="32">
        <f>+コピー!E5</f>
        <v>25813</v>
      </c>
      <c r="I12" s="7">
        <f t="shared" si="3"/>
        <v>3.4553566528298905E-2</v>
      </c>
      <c r="J12" s="32">
        <f>+コピー!I5</f>
        <v>20727</v>
      </c>
      <c r="K12" s="7">
        <f t="shared" si="4"/>
        <v>2.7745390827569497E-2</v>
      </c>
      <c r="L12" s="33">
        <f>VALUE(SUBSTITUTE(コピー!K5,"円","　"))</f>
        <v>23.3</v>
      </c>
      <c r="M12" s="33">
        <f>VALUE(SUBSTITUTE(コピー!L5,"円","　"))</f>
        <v>396.8</v>
      </c>
      <c r="N12" s="10">
        <f t="shared" si="2"/>
        <v>12.918454935622318</v>
      </c>
      <c r="O12" s="10">
        <f t="shared" si="5"/>
        <v>0.75856854838709675</v>
      </c>
    </row>
    <row r="13" spans="1:21">
      <c r="B13" s="42">
        <v>310</v>
      </c>
      <c r="E13" s="36">
        <f>+コピー!B6</f>
        <v>40603</v>
      </c>
      <c r="F13" s="32">
        <f>+コピー!C6</f>
        <v>724762</v>
      </c>
      <c r="G13" s="7">
        <f t="shared" si="6"/>
        <v>-2.9825592368846236E-2</v>
      </c>
      <c r="H13" s="32">
        <f>+コピー!E6</f>
        <v>55882</v>
      </c>
      <c r="I13" s="7">
        <f t="shared" si="3"/>
        <v>7.7103932049417595E-2</v>
      </c>
      <c r="J13" s="32">
        <f>+コピー!I6</f>
        <v>25755</v>
      </c>
      <c r="K13" s="7">
        <f t="shared" si="4"/>
        <v>3.5535803477555389E-2</v>
      </c>
      <c r="L13" s="33">
        <f>VALUE(SUBSTITUTE(コピー!K6,"円","　"))</f>
        <v>28.9</v>
      </c>
      <c r="M13" s="33">
        <f>VALUE(SUBSTITUTE(コピー!L6,"円","　"))</f>
        <v>417.6</v>
      </c>
      <c r="N13" s="10">
        <f t="shared" si="2"/>
        <v>10.726643598615917</v>
      </c>
      <c r="O13" s="10">
        <f t="shared" si="5"/>
        <v>0.74233716475095779</v>
      </c>
      <c r="R13" s="46">
        <v>3721136</v>
      </c>
      <c r="S13" s="46">
        <v>373735</v>
      </c>
      <c r="T13" s="57">
        <f>+S13/R13</f>
        <v>0.10043572715428836</v>
      </c>
      <c r="U13" s="46">
        <v>2960648</v>
      </c>
    </row>
    <row r="14" spans="1:21">
      <c r="B14" s="42">
        <v>330</v>
      </c>
      <c r="E14" s="36">
        <f>+コピー!B7</f>
        <v>40969</v>
      </c>
      <c r="F14" s="32">
        <f>+コピー!C7</f>
        <v>724611</v>
      </c>
      <c r="G14" s="7">
        <f t="shared" si="6"/>
        <v>-2.0834425645936184E-4</v>
      </c>
      <c r="H14" s="32">
        <f>+コピー!E7</f>
        <v>53156</v>
      </c>
      <c r="I14" s="7">
        <f t="shared" si="3"/>
        <v>7.3357981040861928E-2</v>
      </c>
      <c r="J14" s="32">
        <f>+コピー!I7</f>
        <v>34640</v>
      </c>
      <c r="K14" s="7">
        <f t="shared" si="4"/>
        <v>4.7804960178633775E-2</v>
      </c>
      <c r="L14" s="33">
        <f>VALUE(SUBSTITUTE(コピー!K7,"円","　"))</f>
        <v>38.9</v>
      </c>
      <c r="M14" s="33">
        <f>VALUE(SUBSTITUTE(コピー!L7,"円","　"))</f>
        <v>450.4</v>
      </c>
      <c r="N14" s="10">
        <f t="shared" si="2"/>
        <v>8.4832904884318765</v>
      </c>
      <c r="O14" s="10">
        <f t="shared" si="5"/>
        <v>0.73268206039076378</v>
      </c>
      <c r="R14" s="46">
        <v>3682299</v>
      </c>
      <c r="S14" s="46">
        <v>403005</v>
      </c>
      <c r="T14" s="57">
        <f t="shared" ref="T14:T22" si="7">+S14/R14</f>
        <v>0.10944385559130315</v>
      </c>
      <c r="U14" s="46">
        <v>2881923</v>
      </c>
    </row>
    <row r="15" spans="1:21">
      <c r="B15" s="42">
        <v>470</v>
      </c>
      <c r="E15" s="36">
        <f>+コピー!B8</f>
        <v>41334</v>
      </c>
      <c r="F15" s="32">
        <f>+コピー!C8</f>
        <v>698155</v>
      </c>
      <c r="G15" s="7">
        <f t="shared" si="6"/>
        <v>-3.6510624321187506E-2</v>
      </c>
      <c r="H15" s="32">
        <f>+コピー!E8</f>
        <v>59987</v>
      </c>
      <c r="I15" s="7">
        <f t="shared" si="3"/>
        <v>8.5922180604593543E-2</v>
      </c>
      <c r="J15" s="32">
        <f>+コピー!I8</f>
        <v>36038</v>
      </c>
      <c r="K15" s="7">
        <f t="shared" si="4"/>
        <v>5.16189098409379E-2</v>
      </c>
      <c r="L15" s="33">
        <f>VALUE(SUBSTITUTE(コピー!K8,"円","　"))</f>
        <v>40.4</v>
      </c>
      <c r="M15" s="33">
        <f>VALUE(SUBSTITUTE(コピー!L8,"円","　"))</f>
        <v>502.8</v>
      </c>
      <c r="N15" s="10">
        <f t="shared" si="2"/>
        <v>11.633663366336634</v>
      </c>
      <c r="O15" s="10">
        <f t="shared" si="5"/>
        <v>0.93476531424025455</v>
      </c>
      <c r="P15" s="32">
        <f>VALUE(SUBSTITUTE(コピー!O8,"円","　"))</f>
        <v>6.5</v>
      </c>
      <c r="Q15" s="7">
        <f t="shared" ref="Q15:Q23" si="8">+P15/B15</f>
        <v>1.3829787234042552E-2</v>
      </c>
      <c r="R15" s="46">
        <v>4177784</v>
      </c>
      <c r="S15" s="46">
        <v>448001</v>
      </c>
      <c r="T15" s="57">
        <f t="shared" si="7"/>
        <v>0.10723412220449885</v>
      </c>
      <c r="U15" s="46">
        <v>3277791</v>
      </c>
    </row>
    <row r="16" spans="1:21">
      <c r="B16" s="42">
        <v>582</v>
      </c>
      <c r="E16" s="36">
        <f>+コピー!B9</f>
        <v>41699</v>
      </c>
      <c r="F16" s="32">
        <f>+コピー!C9</f>
        <v>717760</v>
      </c>
      <c r="G16" s="7">
        <f t="shared" si="6"/>
        <v>2.8081156763182961E-2</v>
      </c>
      <c r="H16" s="32">
        <f>+コピー!E9</f>
        <v>65278</v>
      </c>
      <c r="I16" s="7">
        <f t="shared" si="3"/>
        <v>9.0946834596522516E-2</v>
      </c>
      <c r="J16" s="32">
        <f>+コピー!I9</f>
        <v>37675</v>
      </c>
      <c r="K16" s="7">
        <f t="shared" si="4"/>
        <v>5.2489690147124388E-2</v>
      </c>
      <c r="L16" s="33">
        <f>VALUE(SUBSTITUTE(コピー!K9,"円","　"))</f>
        <v>42.3</v>
      </c>
      <c r="M16" s="33">
        <f>VALUE(SUBSTITUTE(コピー!L9,"円","　"))</f>
        <v>574.4</v>
      </c>
      <c r="N16" s="10">
        <f t="shared" si="2"/>
        <v>13.758865248226952</v>
      </c>
      <c r="O16" s="10">
        <f t="shared" si="5"/>
        <v>1.0132311977715878</v>
      </c>
      <c r="P16" s="32">
        <f>VALUE(SUBSTITUTE(コピー!O9,"円","　"))</f>
        <v>8</v>
      </c>
      <c r="Q16" s="7">
        <f t="shared" si="8"/>
        <v>1.3745704467353952E-2</v>
      </c>
      <c r="R16" s="46">
        <v>4497502</v>
      </c>
      <c r="S16" s="46">
        <v>511827</v>
      </c>
      <c r="T16" s="57">
        <f t="shared" si="7"/>
        <v>0.1138025063690911</v>
      </c>
      <c r="U16" s="46">
        <v>3431341</v>
      </c>
    </row>
    <row r="17" spans="2:21">
      <c r="B17" s="42">
        <v>670</v>
      </c>
      <c r="E17" s="36">
        <f>+コピー!B10</f>
        <v>42064</v>
      </c>
      <c r="F17" s="32">
        <f>+コピー!C10</f>
        <v>742452</v>
      </c>
      <c r="G17" s="7">
        <f t="shared" si="6"/>
        <v>3.4401471243869816E-2</v>
      </c>
      <c r="H17" s="32">
        <f>+コピー!E10</f>
        <v>70237</v>
      </c>
      <c r="I17" s="7">
        <f t="shared" si="3"/>
        <v>9.4601401841465843E-2</v>
      </c>
      <c r="J17" s="32">
        <f>+コピー!I10</f>
        <v>44068</v>
      </c>
      <c r="K17" s="7">
        <f t="shared" si="4"/>
        <v>5.9354678820987751E-2</v>
      </c>
      <c r="L17" s="33">
        <f>VALUE(SUBSTITUTE(コピー!K10,"円","　"))</f>
        <v>49.5</v>
      </c>
      <c r="M17" s="33">
        <f>VALUE(SUBSTITUTE(コピー!L10,"円","　"))</f>
        <v>668.3</v>
      </c>
      <c r="N17" s="10">
        <f t="shared" si="2"/>
        <v>13.535353535353535</v>
      </c>
      <c r="O17" s="10">
        <f t="shared" si="5"/>
        <v>1.0025437677689661</v>
      </c>
      <c r="P17" s="32">
        <f>VALUE(SUBSTITUTE(コピー!O10,"円","　"))</f>
        <v>9.5</v>
      </c>
      <c r="Q17" s="7">
        <f t="shared" si="8"/>
        <v>1.4179104477611941E-2</v>
      </c>
      <c r="R17" s="46">
        <v>5035676</v>
      </c>
      <c r="S17" s="46">
        <v>595520</v>
      </c>
      <c r="T17" s="57">
        <f t="shared" si="7"/>
        <v>0.11826018989307494</v>
      </c>
      <c r="U17" s="46">
        <v>3888158</v>
      </c>
    </row>
    <row r="18" spans="2:21">
      <c r="B18" s="42">
        <v>390</v>
      </c>
      <c r="E18" s="36">
        <f>+コピー!B11</f>
        <v>42430</v>
      </c>
      <c r="F18" s="32">
        <f>+コピー!C11</f>
        <v>825845</v>
      </c>
      <c r="G18" s="7">
        <f t="shared" si="6"/>
        <v>0.11232106587361877</v>
      </c>
      <c r="H18" s="32">
        <f>+コピー!E11</f>
        <v>88272</v>
      </c>
      <c r="I18" s="7">
        <f t="shared" si="3"/>
        <v>0.10688688555358451</v>
      </c>
      <c r="J18" s="32">
        <f>+コピー!I11</f>
        <v>54631</v>
      </c>
      <c r="K18" s="7">
        <f t="shared" si="4"/>
        <v>6.6151638624681389E-2</v>
      </c>
      <c r="L18" s="33">
        <f>VALUE(SUBSTITUTE(コピー!K11,"円","　"))</f>
        <v>61.3</v>
      </c>
      <c r="M18" s="33">
        <f>VALUE(SUBSTITUTE(コピー!L11,"円","　"))</f>
        <v>691.2</v>
      </c>
      <c r="N18" s="10">
        <f t="shared" si="2"/>
        <v>6.3621533442088092</v>
      </c>
      <c r="O18" s="10">
        <f t="shared" si="5"/>
        <v>0.56423611111111105</v>
      </c>
      <c r="P18" s="32">
        <f>VALUE(SUBSTITUTE(コピー!O11,"円","　"))</f>
        <v>12.3</v>
      </c>
      <c r="Q18" s="7">
        <f t="shared" si="8"/>
        <v>3.1538461538461543E-2</v>
      </c>
      <c r="R18" s="46">
        <v>5121253</v>
      </c>
      <c r="S18" s="46">
        <v>615944</v>
      </c>
      <c r="T18" s="57">
        <f t="shared" si="7"/>
        <v>0.12027212871537493</v>
      </c>
      <c r="U18" s="46">
        <v>3891452</v>
      </c>
    </row>
    <row r="19" spans="2:21">
      <c r="B19" s="42">
        <v>614</v>
      </c>
      <c r="E19" s="36">
        <f>+コピー!B12</f>
        <v>42795</v>
      </c>
      <c r="F19" s="32">
        <f>+コピー!C12</f>
        <v>838886</v>
      </c>
      <c r="G19" s="7">
        <f t="shared" si="6"/>
        <v>1.5791098813942084E-2</v>
      </c>
      <c r="H19" s="32">
        <f>+コピー!E12</f>
        <v>79112</v>
      </c>
      <c r="I19" s="7">
        <f t="shared" si="3"/>
        <v>9.4306020126691828E-2</v>
      </c>
      <c r="J19" s="32">
        <f>+コピー!I12</f>
        <v>53157</v>
      </c>
      <c r="K19" s="7">
        <f t="shared" si="4"/>
        <v>6.336617847955503E-2</v>
      </c>
      <c r="L19" s="33">
        <f>VALUE(SUBSTITUTE(コピー!K12,"円","　"))</f>
        <v>59.7</v>
      </c>
      <c r="M19" s="33">
        <f>VALUE(SUBSTITUTE(コピー!L12,"円","　"))</f>
        <v>737.4</v>
      </c>
      <c r="N19" s="10">
        <f t="shared" si="2"/>
        <v>10.284757118927972</v>
      </c>
      <c r="O19" s="10">
        <f t="shared" si="5"/>
        <v>0.83265527529156502</v>
      </c>
      <c r="P19" s="32">
        <f>VALUE(SUBSTITUTE(コピー!O12,"円","　"))</f>
        <v>13</v>
      </c>
      <c r="Q19" s="7">
        <f t="shared" si="8"/>
        <v>2.1172638436482084E-2</v>
      </c>
      <c r="R19" s="46">
        <v>5388844</v>
      </c>
      <c r="S19" s="46">
        <v>657085</v>
      </c>
      <c r="T19" s="57">
        <f t="shared" si="7"/>
        <v>0.12193431466934282</v>
      </c>
      <c r="U19" s="46">
        <v>4154656</v>
      </c>
    </row>
    <row r="20" spans="2:21">
      <c r="B20" s="42">
        <v>681</v>
      </c>
      <c r="E20" s="36">
        <f>+コピー!B13</f>
        <v>43160</v>
      </c>
      <c r="F20" s="32">
        <f>+コピー!C13</f>
        <v>869948</v>
      </c>
      <c r="G20" s="7">
        <f t="shared" si="6"/>
        <v>3.7027677181404865E-2</v>
      </c>
      <c r="H20" s="32">
        <f>+コピー!E13</f>
        <v>79285</v>
      </c>
      <c r="I20" s="7">
        <f t="shared" si="3"/>
        <v>9.1137631214739279E-2</v>
      </c>
      <c r="J20" s="32">
        <f>+コピー!I13</f>
        <v>63679</v>
      </c>
      <c r="K20" s="7">
        <f t="shared" si="4"/>
        <v>7.3198627963970267E-2</v>
      </c>
      <c r="L20" s="33">
        <f>VALUE(SUBSTITUTE(コピー!K13,"円","　"))</f>
        <v>71.5</v>
      </c>
      <c r="M20" s="33">
        <f>VALUE(SUBSTITUTE(コピー!L13,"円","　"))</f>
        <v>793.5</v>
      </c>
      <c r="N20" s="10">
        <f t="shared" si="2"/>
        <v>9.524475524475525</v>
      </c>
      <c r="O20" s="10">
        <f t="shared" si="5"/>
        <v>0.85822306238185253</v>
      </c>
      <c r="P20" s="32">
        <f>VALUE(SUBSTITUTE(コピー!O13,"円","　"))</f>
        <v>18</v>
      </c>
      <c r="Q20" s="7">
        <f>+P15/B20</f>
        <v>9.544787077826725E-3</v>
      </c>
      <c r="R20" s="46">
        <v>5563515</v>
      </c>
      <c r="S20" s="46">
        <v>707078</v>
      </c>
      <c r="T20" s="57">
        <f t="shared" si="7"/>
        <v>0.12709195535556209</v>
      </c>
      <c r="U20" s="46">
        <v>4203096</v>
      </c>
    </row>
    <row r="21" spans="2:21">
      <c r="B21" s="42">
        <v>571</v>
      </c>
      <c r="C21" s="46">
        <f>+J21/L21*1000000</f>
        <v>891139896.37305701</v>
      </c>
      <c r="E21" s="36">
        <f>+コピー!B14</f>
        <v>43525</v>
      </c>
      <c r="F21" s="32">
        <f>+コピー!C14</f>
        <v>864224</v>
      </c>
      <c r="G21" s="7">
        <f t="shared" si="6"/>
        <v>-6.5797036144689108E-3</v>
      </c>
      <c r="H21" s="32">
        <f>+コピー!E14</f>
        <v>80371</v>
      </c>
      <c r="I21" s="7">
        <f t="shared" si="3"/>
        <v>9.2997880179212802E-2</v>
      </c>
      <c r="J21" s="32">
        <f>+コピー!I14</f>
        <v>68796</v>
      </c>
      <c r="K21" s="7">
        <f t="shared" si="4"/>
        <v>7.9604361832117596E-2</v>
      </c>
      <c r="L21" s="33">
        <f>VALUE(SUBSTITUTE(コピー!K14,"円","　"))</f>
        <v>77.2</v>
      </c>
      <c r="M21" s="33">
        <f>VALUE(SUBSTITUTE(コピー!L14,"円","　"))</f>
        <v>846.4</v>
      </c>
      <c r="N21" s="10">
        <f t="shared" si="2"/>
        <v>7.3963730569948183</v>
      </c>
      <c r="O21" s="10">
        <f t="shared" si="5"/>
        <v>0.67462192816635158</v>
      </c>
      <c r="P21" s="32">
        <f>VALUE(SUBSTITUTE(コピー!O14,"円","　"))</f>
        <v>23.5</v>
      </c>
      <c r="Q21" s="7">
        <f t="shared" si="8"/>
        <v>4.1155866900175128E-2</v>
      </c>
      <c r="R21" s="46">
        <v>5790929</v>
      </c>
      <c r="S21" s="46">
        <v>754221</v>
      </c>
      <c r="T21" s="57">
        <f t="shared" si="7"/>
        <v>0.13024179712788742</v>
      </c>
      <c r="U21" s="46">
        <v>4367049</v>
      </c>
    </row>
    <row r="22" spans="2:21" ht="13.5">
      <c r="B22" s="42">
        <v>510</v>
      </c>
      <c r="C22" s="46">
        <f>+J22/L22*1000000</f>
        <v>891108312.34256923</v>
      </c>
      <c r="D22" s="74">
        <v>43973</v>
      </c>
      <c r="E22" s="36">
        <f>+コピー!B15</f>
        <v>43891</v>
      </c>
      <c r="F22" s="32">
        <f>+コピー!C15</f>
        <v>923768</v>
      </c>
      <c r="G22" s="7">
        <f t="shared" si="6"/>
        <v>6.8898804013774212E-2</v>
      </c>
      <c r="H22" s="32">
        <f>+コピー!E15</f>
        <v>91853</v>
      </c>
      <c r="I22" s="7">
        <f t="shared" si="3"/>
        <v>9.943297451308121E-2</v>
      </c>
      <c r="J22" s="32">
        <f>+コピー!I15</f>
        <v>70754</v>
      </c>
      <c r="K22" s="7">
        <f t="shared" si="4"/>
        <v>7.6592824172303009E-2</v>
      </c>
      <c r="L22" s="33">
        <f>VALUE(SUBSTITUTE(コピー!K15,"円","　"))</f>
        <v>79.400000000000006</v>
      </c>
      <c r="M22" s="33">
        <f>VALUE(SUBSTITUTE(コピー!L15,"円","　"))</f>
        <v>872.8</v>
      </c>
      <c r="N22" s="10">
        <f t="shared" si="2"/>
        <v>6.4231738035264483</v>
      </c>
      <c r="O22" s="10">
        <f t="shared" si="5"/>
        <v>0.58432630614115488</v>
      </c>
      <c r="P22" s="32">
        <f>VALUE(SUBSTITUTE(コピー!O15,"円","　"))</f>
        <v>25</v>
      </c>
      <c r="Q22" s="47">
        <f t="shared" si="8"/>
        <v>4.9019607843137254E-2</v>
      </c>
      <c r="R22" s="46">
        <v>6285966</v>
      </c>
      <c r="S22" s="46">
        <v>777714</v>
      </c>
      <c r="T22" s="57">
        <f t="shared" si="7"/>
        <v>0.12372227275807728</v>
      </c>
      <c r="U22" s="46">
        <v>4577353</v>
      </c>
    </row>
    <row r="23" spans="2:21">
      <c r="B23" s="42">
        <v>498</v>
      </c>
      <c r="C23" s="62">
        <f>+C22</f>
        <v>891108312.34256923</v>
      </c>
      <c r="E23" s="31">
        <v>2021</v>
      </c>
      <c r="F23" s="32">
        <f>+AVERAGE(F32:F33)*4</f>
        <v>856372</v>
      </c>
      <c r="G23" s="7">
        <f t="shared" si="6"/>
        <v>-7.2957712326038579E-2</v>
      </c>
      <c r="H23" s="32">
        <f>+AVERAGE(H32:H33)*4</f>
        <v>63898</v>
      </c>
      <c r="I23" s="7">
        <f t="shared" si="3"/>
        <v>7.4614770216681531E-2</v>
      </c>
      <c r="J23" s="32">
        <f>+AVERAGE(J32:J33)*4</f>
        <v>48542</v>
      </c>
      <c r="K23" s="7">
        <f t="shared" si="4"/>
        <v>5.6683310523931191E-2</v>
      </c>
      <c r="L23" s="32">
        <f>+AVERAGE(L32:L33)*4</f>
        <v>54.6</v>
      </c>
      <c r="N23" s="10">
        <f t="shared" si="2"/>
        <v>9.1208791208791204</v>
      </c>
      <c r="P23" s="32">
        <f>VALUE(SUBSTITUTE(コピー!O16,"円","　"))</f>
        <v>25.5</v>
      </c>
      <c r="Q23" s="7">
        <f t="shared" si="8"/>
        <v>5.1204819277108432E-2</v>
      </c>
      <c r="R23" s="4"/>
      <c r="S23" s="4"/>
      <c r="U23" s="4"/>
    </row>
    <row r="24" spans="2:21">
      <c r="B24" s="45">
        <f t="shared" ref="B24:B27" si="9">+L24*N24</f>
        <v>532.92135968476703</v>
      </c>
      <c r="C24" s="62">
        <f t="shared" ref="C24:C27" si="10">+C23</f>
        <v>891108312.34256923</v>
      </c>
      <c r="E24" s="31">
        <v>2022</v>
      </c>
      <c r="F24" s="45">
        <f>+F22*(1+G24)</f>
        <v>942243.36</v>
      </c>
      <c r="G24" s="67">
        <v>0.02</v>
      </c>
      <c r="H24" s="45">
        <f t="shared" ref="H24:H27" si="11">+F24*I24</f>
        <v>88570.875839999993</v>
      </c>
      <c r="I24" s="67">
        <v>9.4E-2</v>
      </c>
      <c r="J24" s="45">
        <f t="shared" ref="J24:J27" si="12">+F24*K24</f>
        <v>67841.521919999999</v>
      </c>
      <c r="K24" s="67">
        <v>7.1999999999999995E-2</v>
      </c>
      <c r="L24" s="15">
        <f t="shared" ref="L24:L27" si="13">+J24/C24*1000000</f>
        <v>76.131622812109569</v>
      </c>
      <c r="N24" s="42">
        <v>7</v>
      </c>
      <c r="R24" s="4"/>
      <c r="S24" s="4"/>
      <c r="U24" s="4"/>
    </row>
    <row r="25" spans="2:21">
      <c r="B25" s="45">
        <f t="shared" si="9"/>
        <v>543.57978687846219</v>
      </c>
      <c r="C25" s="62">
        <f t="shared" si="10"/>
        <v>891108312.34256923</v>
      </c>
      <c r="E25" s="31">
        <v>2023</v>
      </c>
      <c r="F25" s="45">
        <f t="shared" ref="F25:F27" si="14">+F24*(1+G25)</f>
        <v>961088.22719999996</v>
      </c>
      <c r="G25" s="67">
        <f t="shared" ref="G25:K27" si="15">+G24</f>
        <v>0.02</v>
      </c>
      <c r="H25" s="45">
        <f t="shared" si="11"/>
        <v>90342.293356800001</v>
      </c>
      <c r="I25" s="67">
        <f t="shared" si="15"/>
        <v>9.4E-2</v>
      </c>
      <c r="J25" s="45">
        <f t="shared" si="12"/>
        <v>69198.352358399992</v>
      </c>
      <c r="K25" s="67">
        <f t="shared" si="15"/>
        <v>7.1999999999999995E-2</v>
      </c>
      <c r="L25" s="15">
        <f t="shared" si="13"/>
        <v>77.654255268351747</v>
      </c>
      <c r="N25" s="42">
        <f t="shared" ref="N25:N27" si="16">+N24</f>
        <v>7</v>
      </c>
      <c r="R25" s="4"/>
      <c r="S25" s="4"/>
      <c r="U25" s="4"/>
    </row>
    <row r="26" spans="2:21">
      <c r="B26" s="45">
        <f t="shared" si="9"/>
        <v>554.45138261603142</v>
      </c>
      <c r="C26" s="62">
        <f t="shared" si="10"/>
        <v>891108312.34256923</v>
      </c>
      <c r="E26" s="31">
        <v>2024</v>
      </c>
      <c r="F26" s="45">
        <f t="shared" si="14"/>
        <v>980309.991744</v>
      </c>
      <c r="G26" s="67">
        <f t="shared" si="15"/>
        <v>0.02</v>
      </c>
      <c r="H26" s="45">
        <f t="shared" si="11"/>
        <v>92149.139223935999</v>
      </c>
      <c r="I26" s="67">
        <f t="shared" si="15"/>
        <v>9.4E-2</v>
      </c>
      <c r="J26" s="45">
        <f t="shared" si="12"/>
        <v>70582.319405567992</v>
      </c>
      <c r="K26" s="67">
        <f t="shared" si="15"/>
        <v>7.1999999999999995E-2</v>
      </c>
      <c r="L26" s="15">
        <f t="shared" si="13"/>
        <v>79.207340373718779</v>
      </c>
      <c r="N26" s="42">
        <f t="shared" si="16"/>
        <v>7</v>
      </c>
      <c r="R26" s="4"/>
      <c r="S26" s="4"/>
      <c r="U26" s="4"/>
    </row>
    <row r="27" spans="2:21">
      <c r="B27" s="45">
        <f t="shared" si="9"/>
        <v>565.54041026835228</v>
      </c>
      <c r="C27" s="62">
        <f t="shared" si="10"/>
        <v>891108312.34256923</v>
      </c>
      <c r="D27" s="58">
        <f>+(B27-B2)/B2</f>
        <v>-1.1292989041342176E-2</v>
      </c>
      <c r="E27" s="31">
        <v>2025</v>
      </c>
      <c r="F27" s="45">
        <f t="shared" si="14"/>
        <v>999916.19157888007</v>
      </c>
      <c r="G27" s="67">
        <f t="shared" si="15"/>
        <v>0.02</v>
      </c>
      <c r="H27" s="45">
        <f t="shared" si="11"/>
        <v>93992.122008414721</v>
      </c>
      <c r="I27" s="67">
        <f t="shared" si="15"/>
        <v>9.4E-2</v>
      </c>
      <c r="J27" s="45">
        <f t="shared" si="12"/>
        <v>71993.965793679366</v>
      </c>
      <c r="K27" s="67">
        <f t="shared" si="15"/>
        <v>7.1999999999999995E-2</v>
      </c>
      <c r="L27" s="15">
        <f t="shared" si="13"/>
        <v>80.791487181193176</v>
      </c>
      <c r="N27" s="42">
        <f t="shared" si="16"/>
        <v>7</v>
      </c>
      <c r="R27" s="4"/>
      <c r="S27" s="4"/>
      <c r="U27" s="4"/>
    </row>
    <row r="28" spans="2:21">
      <c r="C28" s="46">
        <v>895834160</v>
      </c>
    </row>
    <row r="29" spans="2:21" ht="25.5">
      <c r="F29" s="63" t="s">
        <v>34</v>
      </c>
      <c r="G29" s="63" t="s">
        <v>35</v>
      </c>
      <c r="H29" s="63" t="s">
        <v>36</v>
      </c>
      <c r="I29" s="63" t="s">
        <v>37</v>
      </c>
      <c r="J29" s="63" t="s">
        <v>38</v>
      </c>
      <c r="K29" s="63" t="s">
        <v>39</v>
      </c>
    </row>
    <row r="30" spans="2:21">
      <c r="F30" s="64">
        <f>+F22</f>
        <v>923768</v>
      </c>
      <c r="G30" s="64">
        <f>+F21</f>
        <v>864224</v>
      </c>
      <c r="H30" s="73">
        <f>+F20</f>
        <v>869948</v>
      </c>
      <c r="I30" s="64">
        <f>+J22</f>
        <v>70754</v>
      </c>
      <c r="J30" s="64">
        <f>+J21</f>
        <v>68796</v>
      </c>
      <c r="K30" s="64">
        <f>+J20</f>
        <v>63679</v>
      </c>
    </row>
    <row r="32" spans="2:21">
      <c r="C32" s="65">
        <f>+コピー!P2</f>
        <v>44050</v>
      </c>
      <c r="D32" s="44" t="str">
        <f>+コピー!R2</f>
        <v>1Q</v>
      </c>
      <c r="E32" s="36">
        <f>+コピー!Q2</f>
        <v>43983</v>
      </c>
      <c r="F32" s="32">
        <f>+コピー!S2</f>
        <v>221355</v>
      </c>
      <c r="G32" s="7" t="e">
        <f t="shared" ref="G32:G33" si="17">+(F32-F31)/F31</f>
        <v>#DIV/0!</v>
      </c>
      <c r="H32" s="32">
        <f>+コピー!U2</f>
        <v>21075</v>
      </c>
      <c r="I32" s="7">
        <f t="shared" ref="I32:I33" si="18">+H32/F32</f>
        <v>9.5209053330622753E-2</v>
      </c>
      <c r="J32" s="32">
        <f>+コピー!Y2</f>
        <v>13707</v>
      </c>
      <c r="K32" s="7">
        <f t="shared" ref="K32:K33" si="19">+J32/F32</f>
        <v>6.192315511282781E-2</v>
      </c>
      <c r="L32" s="33">
        <f>VALUE(SUBSTITUTE(コピー!AA2,"円","　"))</f>
        <v>15.4</v>
      </c>
    </row>
    <row r="33" spans="3:12">
      <c r="C33" s="65">
        <f>+コピー!P3</f>
        <v>44146</v>
      </c>
      <c r="D33" s="44" t="str">
        <f>+コピー!R3</f>
        <v>2Q</v>
      </c>
      <c r="E33" s="36">
        <f>+コピー!Q3</f>
        <v>44075</v>
      </c>
      <c r="F33" s="32">
        <f>+コピー!S3</f>
        <v>206831</v>
      </c>
      <c r="G33" s="7">
        <f t="shared" si="17"/>
        <v>-6.5614058864719563E-2</v>
      </c>
      <c r="H33" s="32">
        <f>+コピー!U3</f>
        <v>10874</v>
      </c>
      <c r="I33" s="7">
        <f t="shared" si="18"/>
        <v>5.2574323964976237E-2</v>
      </c>
      <c r="J33" s="32">
        <f>+コピー!Y3</f>
        <v>10564</v>
      </c>
      <c r="K33" s="7">
        <f t="shared" si="19"/>
        <v>5.1075515759243052E-2</v>
      </c>
      <c r="L33" s="33">
        <f>VALUE(SUBSTITUTE(コピー!AA3,"円","　"))</f>
        <v>11.9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3F51-4359-428A-B514-A780B89BFA08}">
  <dimension ref="A1:U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G3" sqref="G3:Q7"/>
    </sheetView>
  </sheetViews>
  <sheetFormatPr defaultRowHeight="12"/>
  <cols>
    <col min="1" max="1" width="9.375" style="1" customWidth="1"/>
    <col min="2" max="2" width="5.375" style="44" customWidth="1"/>
    <col min="3" max="3" width="7.875" style="44" customWidth="1"/>
    <col min="4" max="4" width="6.375" style="44" customWidth="1"/>
    <col min="5" max="5" width="9" style="44" bestFit="1" customWidth="1"/>
    <col min="6" max="6" width="8" style="44" customWidth="1"/>
    <col min="7" max="7" width="6.375" style="44" customWidth="1"/>
    <col min="8" max="8" width="6.125" style="44" customWidth="1"/>
    <col min="9" max="9" width="5.875" style="44" customWidth="1"/>
    <col min="10" max="10" width="5.75" style="44" customWidth="1"/>
    <col min="11" max="11" width="6.5" style="44" customWidth="1"/>
    <col min="12" max="12" width="5.375" style="44" customWidth="1"/>
    <col min="13" max="13" width="6.125" style="44" customWidth="1"/>
    <col min="14" max="14" width="4.75" style="44" bestFit="1" customWidth="1"/>
    <col min="15" max="15" width="4.5" style="44" customWidth="1"/>
    <col min="16" max="16" width="4" style="44" customWidth="1"/>
    <col min="17" max="17" width="4.875" style="44" customWidth="1"/>
    <col min="18" max="18" width="6.5" style="44" customWidth="1"/>
    <col min="19" max="19" width="5.75" style="44" customWidth="1"/>
    <col min="20" max="20" width="3.375" style="44" customWidth="1"/>
    <col min="21" max="21" width="6.875" style="44" customWidth="1"/>
    <col min="22" max="29" width="9" style="44"/>
    <col min="30" max="30" width="5.125" style="44" customWidth="1"/>
    <col min="31" max="16384" width="9" style="44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40</v>
      </c>
      <c r="S1" s="66" t="s">
        <v>41</v>
      </c>
      <c r="U1" s="66" t="s">
        <v>43</v>
      </c>
    </row>
    <row r="2" spans="1:21" ht="41.25" customHeight="1" thickBot="1">
      <c r="A2" s="59" t="s">
        <v>44</v>
      </c>
      <c r="B2" s="42" t="e">
        <v>#REF!</v>
      </c>
      <c r="C2" s="9"/>
      <c r="D2" s="9"/>
      <c r="E2" s="36">
        <f>+E22</f>
        <v>43891</v>
      </c>
      <c r="F2" s="48">
        <f>+F22</f>
        <v>923768</v>
      </c>
      <c r="G2" s="49"/>
      <c r="H2" s="9">
        <f>+H22</f>
        <v>91853</v>
      </c>
      <c r="I2" s="50">
        <f>+H2/F2</f>
        <v>9.943297451308121E-2</v>
      </c>
      <c r="J2" s="48">
        <f>+J22</f>
        <v>70754</v>
      </c>
      <c r="K2" s="50">
        <f>+J2/F2</f>
        <v>7.6592824172303009E-2</v>
      </c>
      <c r="L2" s="9">
        <f>+L22</f>
        <v>79.400000000000006</v>
      </c>
      <c r="M2" s="9">
        <f>+M22</f>
        <v>872.8</v>
      </c>
      <c r="N2" s="17" t="e">
        <f t="shared" ref="N2" si="0">+B2/L2</f>
        <v>#REF!</v>
      </c>
      <c r="O2" s="18" t="e">
        <f>+B2/M2</f>
        <v>#REF!</v>
      </c>
      <c r="P2" s="51">
        <f>+P22</f>
        <v>25</v>
      </c>
      <c r="Q2" s="52" t="e">
        <f t="shared" ref="Q2" si="1">+P2/B2</f>
        <v>#REF!</v>
      </c>
      <c r="R2" s="75">
        <f>+R22</f>
        <v>6285966</v>
      </c>
      <c r="S2" s="75">
        <f>+S22</f>
        <v>777714</v>
      </c>
      <c r="T2" s="76"/>
      <c r="U2" s="75">
        <f>+U22</f>
        <v>4577353</v>
      </c>
    </row>
    <row r="3" spans="1:21" ht="15.75" customHeight="1">
      <c r="A3" s="61">
        <v>44146</v>
      </c>
      <c r="B3" s="79" t="s">
        <v>28</v>
      </c>
      <c r="C3" s="80"/>
      <c r="D3" s="80"/>
      <c r="E3" s="53">
        <f>+G27</f>
        <v>0.02</v>
      </c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  <c r="S3" s="77"/>
    </row>
    <row r="4" spans="1:21" ht="15.75" customHeight="1">
      <c r="B4" s="83" t="s">
        <v>29</v>
      </c>
      <c r="C4" s="84"/>
      <c r="D4" s="84"/>
      <c r="E4" s="54">
        <f>+K27</f>
        <v>7.1999999999999995E-2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77"/>
      <c r="S4" s="77"/>
    </row>
    <row r="5" spans="1:21" ht="15.75" customHeight="1">
      <c r="B5" s="83" t="s">
        <v>11</v>
      </c>
      <c r="C5" s="84"/>
      <c r="D5" s="84"/>
      <c r="E5" s="55">
        <f>+N27</f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77"/>
      <c r="S5" s="77"/>
    </row>
    <row r="6" spans="1:21" ht="15.75" customHeight="1">
      <c r="A6" s="68"/>
      <c r="B6" s="83" t="s">
        <v>31</v>
      </c>
      <c r="C6" s="84"/>
      <c r="D6" s="84"/>
      <c r="E6" s="55">
        <f>+B27</f>
        <v>565.54041026835228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7"/>
      <c r="S6" s="77"/>
    </row>
    <row r="7" spans="1:21" ht="15.75" customHeight="1" thickBot="1">
      <c r="B7" s="85" t="s">
        <v>32</v>
      </c>
      <c r="C7" s="86"/>
      <c r="D7" s="86"/>
      <c r="E7" s="56" t="e">
        <f>+D27</f>
        <v>#REF!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7"/>
      <c r="S7" s="77"/>
    </row>
    <row r="8" spans="1:21">
      <c r="A8" s="34" t="s">
        <v>15</v>
      </c>
      <c r="C8" s="1" t="s">
        <v>27</v>
      </c>
      <c r="G8" s="14">
        <f>AVERAGE(G9:G21)</f>
        <v>6.7002809962201357E-2</v>
      </c>
      <c r="I8" s="14">
        <f>AVERAGE(I9:I21)</f>
        <v>7.612998963380424E-2</v>
      </c>
      <c r="K8" s="14">
        <f>AVERAGE(K9:K21)</f>
        <v>4.9144737634189362E-2</v>
      </c>
      <c r="N8" s="13">
        <f>AVERAGE(N9:N21)</f>
        <v>13.841273842585442</v>
      </c>
      <c r="O8" s="13">
        <f>AVERAGE(O9:O21)</f>
        <v>1.0362365021423046</v>
      </c>
    </row>
    <row r="9" spans="1:21">
      <c r="A9" s="1">
        <v>8593</v>
      </c>
      <c r="B9" s="42">
        <v>554</v>
      </c>
      <c r="E9" s="36">
        <f>+コピー!B2</f>
        <v>39142</v>
      </c>
      <c r="F9" s="32">
        <f>+コピー!C2</f>
        <v>517429</v>
      </c>
      <c r="H9" s="32">
        <f>+コピー!E2</f>
        <v>32932</v>
      </c>
      <c r="I9" s="7">
        <f>+H9/F9</f>
        <v>6.3645447008188569E-2</v>
      </c>
      <c r="J9" s="32">
        <f>+コピー!I2</f>
        <v>22064</v>
      </c>
      <c r="K9" s="7">
        <f>+J9/F9</f>
        <v>4.2641599137272938E-2</v>
      </c>
      <c r="L9" s="33">
        <f>VALUE(SUBSTITUTE(コピー!K2,"円","　"))</f>
        <v>24.8</v>
      </c>
      <c r="M9" s="33">
        <f>VALUE(SUBSTITUTE(コピー!L2,"円","　"))</f>
        <v>173.6</v>
      </c>
      <c r="N9" s="10">
        <f t="shared" ref="N9:N23" si="2">+B9/L9</f>
        <v>22.338709677419356</v>
      </c>
      <c r="O9" s="10">
        <f>+B9/M9</f>
        <v>3.1912442396313363</v>
      </c>
    </row>
    <row r="10" spans="1:21">
      <c r="B10" s="42">
        <v>461</v>
      </c>
      <c r="E10" s="36">
        <f>+コピー!B3</f>
        <v>39508</v>
      </c>
      <c r="F10" s="32">
        <f>+コピー!C3</f>
        <v>987056</v>
      </c>
      <c r="G10" s="7">
        <f>+(F10-F9)/F9</f>
        <v>0.90761631064358583</v>
      </c>
      <c r="H10" s="32">
        <f>+コピー!E3</f>
        <v>50723</v>
      </c>
      <c r="I10" s="7">
        <f t="shared" ref="I10:I23" si="3">+H10/F10</f>
        <v>5.1388168452448493E-2</v>
      </c>
      <c r="J10" s="32">
        <f>+コピー!I3</f>
        <v>30245</v>
      </c>
      <c r="K10" s="7">
        <f t="shared" ref="K10:K23" si="4">+J10/F10</f>
        <v>3.0641625196544068E-2</v>
      </c>
      <c r="L10" s="33">
        <f>VALUE(SUBSTITUTE(コピー!K3,"円","　"))</f>
        <v>33.9</v>
      </c>
      <c r="M10" s="33">
        <f>VALUE(SUBSTITUTE(コピー!L3,"円","　"))</f>
        <v>351.6</v>
      </c>
      <c r="N10" s="10">
        <f t="shared" si="2"/>
        <v>13.598820058997051</v>
      </c>
      <c r="O10" s="10">
        <f t="shared" ref="O10:O22" si="5">+B10/M10</f>
        <v>1.3111490329920363</v>
      </c>
    </row>
    <row r="11" spans="1:21">
      <c r="B11" s="42">
        <v>315</v>
      </c>
      <c r="E11" s="36">
        <f>+コピー!B4</f>
        <v>39873</v>
      </c>
      <c r="F11" s="32">
        <f>+コピー!C4</f>
        <v>818618</v>
      </c>
      <c r="G11" s="7">
        <f t="shared" ref="G11:G23" si="6">+(F11-F10)/F10</f>
        <v>-0.17064685286346468</v>
      </c>
      <c r="H11" s="32">
        <f>+コピー!E4</f>
        <v>26885</v>
      </c>
      <c r="I11" s="7">
        <f t="shared" si="3"/>
        <v>3.284193604342929E-2</v>
      </c>
      <c r="J11" s="32">
        <f>+コピー!I4</f>
        <v>7145</v>
      </c>
      <c r="K11" s="7">
        <f t="shared" si="4"/>
        <v>8.7281247175117083E-3</v>
      </c>
      <c r="L11" s="33">
        <f>VALUE(SUBSTITUTE(コピー!K4,"円","　"))</f>
        <v>8</v>
      </c>
      <c r="M11" s="33">
        <f>VALUE(SUBSTITUTE(コピー!L4,"円","　"))</f>
        <v>368.5</v>
      </c>
      <c r="N11" s="10">
        <f t="shared" si="2"/>
        <v>39.375</v>
      </c>
      <c r="O11" s="10">
        <f t="shared" si="5"/>
        <v>0.85481682496607869</v>
      </c>
    </row>
    <row r="12" spans="1:21">
      <c r="B12" s="42">
        <v>301</v>
      </c>
      <c r="E12" s="36">
        <f>+コピー!B5</f>
        <v>40238</v>
      </c>
      <c r="F12" s="32">
        <f>+コピー!C5</f>
        <v>747043</v>
      </c>
      <c r="G12" s="7">
        <f t="shared" si="6"/>
        <v>-8.7433943548761453E-2</v>
      </c>
      <c r="H12" s="32">
        <f>+コピー!E5</f>
        <v>25813</v>
      </c>
      <c r="I12" s="7">
        <f t="shared" si="3"/>
        <v>3.4553566528298905E-2</v>
      </c>
      <c r="J12" s="32">
        <f>+コピー!I5</f>
        <v>20727</v>
      </c>
      <c r="K12" s="7">
        <f t="shared" si="4"/>
        <v>2.7745390827569497E-2</v>
      </c>
      <c r="L12" s="33">
        <f>VALUE(SUBSTITUTE(コピー!K5,"円","　"))</f>
        <v>23.3</v>
      </c>
      <c r="M12" s="33">
        <f>VALUE(SUBSTITUTE(コピー!L5,"円","　"))</f>
        <v>396.8</v>
      </c>
      <c r="N12" s="10">
        <f t="shared" si="2"/>
        <v>12.918454935622318</v>
      </c>
      <c r="O12" s="10">
        <f t="shared" si="5"/>
        <v>0.75856854838709675</v>
      </c>
    </row>
    <row r="13" spans="1:21">
      <c r="B13" s="42">
        <v>310</v>
      </c>
      <c r="E13" s="36">
        <f>+コピー!B6</f>
        <v>40603</v>
      </c>
      <c r="F13" s="32">
        <f>+コピー!C6</f>
        <v>724762</v>
      </c>
      <c r="G13" s="7">
        <f t="shared" si="6"/>
        <v>-2.9825592368846236E-2</v>
      </c>
      <c r="H13" s="32">
        <f>+コピー!E6</f>
        <v>55882</v>
      </c>
      <c r="I13" s="7">
        <f t="shared" si="3"/>
        <v>7.7103932049417595E-2</v>
      </c>
      <c r="J13" s="32">
        <f>+コピー!I6</f>
        <v>25755</v>
      </c>
      <c r="K13" s="7">
        <f t="shared" si="4"/>
        <v>3.5535803477555389E-2</v>
      </c>
      <c r="L13" s="33">
        <f>VALUE(SUBSTITUTE(コピー!K6,"円","　"))</f>
        <v>28.9</v>
      </c>
      <c r="M13" s="33">
        <f>VALUE(SUBSTITUTE(コピー!L6,"円","　"))</f>
        <v>417.6</v>
      </c>
      <c r="N13" s="10">
        <f t="shared" si="2"/>
        <v>10.726643598615917</v>
      </c>
      <c r="O13" s="10">
        <f t="shared" si="5"/>
        <v>0.74233716475095779</v>
      </c>
      <c r="R13" s="46">
        <v>3721136</v>
      </c>
      <c r="S13" s="46">
        <v>373735</v>
      </c>
      <c r="T13" s="57">
        <f>+S13/R13</f>
        <v>0.10043572715428836</v>
      </c>
      <c r="U13" s="46">
        <v>2960648</v>
      </c>
    </row>
    <row r="14" spans="1:21">
      <c r="B14" s="42">
        <v>330</v>
      </c>
      <c r="E14" s="36">
        <f>+コピー!B7</f>
        <v>40969</v>
      </c>
      <c r="F14" s="32">
        <f>+コピー!C7</f>
        <v>724611</v>
      </c>
      <c r="G14" s="7">
        <f t="shared" si="6"/>
        <v>-2.0834425645936184E-4</v>
      </c>
      <c r="H14" s="32">
        <f>+コピー!E7</f>
        <v>53156</v>
      </c>
      <c r="I14" s="7">
        <f t="shared" si="3"/>
        <v>7.3357981040861928E-2</v>
      </c>
      <c r="J14" s="32">
        <f>+コピー!I7</f>
        <v>34640</v>
      </c>
      <c r="K14" s="7">
        <f t="shared" si="4"/>
        <v>4.7804960178633775E-2</v>
      </c>
      <c r="L14" s="33">
        <f>VALUE(SUBSTITUTE(コピー!K7,"円","　"))</f>
        <v>38.9</v>
      </c>
      <c r="M14" s="33">
        <f>VALUE(SUBSTITUTE(コピー!L7,"円","　"))</f>
        <v>450.4</v>
      </c>
      <c r="N14" s="10">
        <f t="shared" si="2"/>
        <v>8.4832904884318765</v>
      </c>
      <c r="O14" s="10">
        <f t="shared" si="5"/>
        <v>0.73268206039076378</v>
      </c>
      <c r="R14" s="46">
        <v>3682299</v>
      </c>
      <c r="S14" s="46">
        <v>403005</v>
      </c>
      <c r="T14" s="57">
        <f t="shared" ref="T14:T22" si="7">+S14/R14</f>
        <v>0.10944385559130315</v>
      </c>
      <c r="U14" s="46">
        <v>2881923</v>
      </c>
    </row>
    <row r="15" spans="1:21">
      <c r="B15" s="42">
        <v>470</v>
      </c>
      <c r="E15" s="36">
        <f>+コピー!B8</f>
        <v>41334</v>
      </c>
      <c r="F15" s="32">
        <f>+コピー!C8</f>
        <v>698155</v>
      </c>
      <c r="G15" s="7">
        <f t="shared" si="6"/>
        <v>-3.6510624321187506E-2</v>
      </c>
      <c r="H15" s="32">
        <f>+コピー!E8</f>
        <v>59987</v>
      </c>
      <c r="I15" s="7">
        <f t="shared" si="3"/>
        <v>8.5922180604593543E-2</v>
      </c>
      <c r="J15" s="32">
        <f>+コピー!I8</f>
        <v>36038</v>
      </c>
      <c r="K15" s="7">
        <f t="shared" si="4"/>
        <v>5.16189098409379E-2</v>
      </c>
      <c r="L15" s="33">
        <f>VALUE(SUBSTITUTE(コピー!K8,"円","　"))</f>
        <v>40.4</v>
      </c>
      <c r="M15" s="33">
        <f>VALUE(SUBSTITUTE(コピー!L8,"円","　"))</f>
        <v>502.8</v>
      </c>
      <c r="N15" s="10">
        <f t="shared" si="2"/>
        <v>11.633663366336634</v>
      </c>
      <c r="O15" s="10">
        <f t="shared" si="5"/>
        <v>0.93476531424025455</v>
      </c>
      <c r="P15" s="32">
        <f>VALUE(SUBSTITUTE(コピー!O8,"円","　"))</f>
        <v>6.5</v>
      </c>
      <c r="Q15" s="7">
        <f t="shared" ref="Q15:Q23" si="8">+P15/B15</f>
        <v>1.3829787234042552E-2</v>
      </c>
      <c r="R15" s="46">
        <v>4177784</v>
      </c>
      <c r="S15" s="46">
        <v>448001</v>
      </c>
      <c r="T15" s="57">
        <f t="shared" si="7"/>
        <v>0.10723412220449885</v>
      </c>
      <c r="U15" s="46">
        <v>3277791</v>
      </c>
    </row>
    <row r="16" spans="1:21">
      <c r="B16" s="42">
        <v>582</v>
      </c>
      <c r="E16" s="36">
        <f>+コピー!B9</f>
        <v>41699</v>
      </c>
      <c r="F16" s="32">
        <f>+コピー!C9</f>
        <v>717760</v>
      </c>
      <c r="G16" s="7">
        <f t="shared" si="6"/>
        <v>2.8081156763182961E-2</v>
      </c>
      <c r="H16" s="32">
        <f>+コピー!E9</f>
        <v>65278</v>
      </c>
      <c r="I16" s="7">
        <f t="shared" si="3"/>
        <v>9.0946834596522516E-2</v>
      </c>
      <c r="J16" s="32">
        <f>+コピー!I9</f>
        <v>37675</v>
      </c>
      <c r="K16" s="7">
        <f t="shared" si="4"/>
        <v>5.2489690147124388E-2</v>
      </c>
      <c r="L16" s="33">
        <f>VALUE(SUBSTITUTE(コピー!K9,"円","　"))</f>
        <v>42.3</v>
      </c>
      <c r="M16" s="33">
        <f>VALUE(SUBSTITUTE(コピー!L9,"円","　"))</f>
        <v>574.4</v>
      </c>
      <c r="N16" s="10">
        <f t="shared" si="2"/>
        <v>13.758865248226952</v>
      </c>
      <c r="O16" s="10">
        <f t="shared" si="5"/>
        <v>1.0132311977715878</v>
      </c>
      <c r="P16" s="32">
        <f>VALUE(SUBSTITUTE(コピー!O9,"円","　"))</f>
        <v>8</v>
      </c>
      <c r="Q16" s="7">
        <f t="shared" si="8"/>
        <v>1.3745704467353952E-2</v>
      </c>
      <c r="R16" s="46">
        <v>4497502</v>
      </c>
      <c r="S16" s="46">
        <v>511827</v>
      </c>
      <c r="T16" s="57">
        <f t="shared" si="7"/>
        <v>0.1138025063690911</v>
      </c>
      <c r="U16" s="46">
        <v>3431341</v>
      </c>
    </row>
    <row r="17" spans="2:21">
      <c r="B17" s="42">
        <v>670</v>
      </c>
      <c r="E17" s="36">
        <f>+コピー!B10</f>
        <v>42064</v>
      </c>
      <c r="F17" s="32">
        <f>+コピー!C10</f>
        <v>742452</v>
      </c>
      <c r="G17" s="7">
        <f t="shared" si="6"/>
        <v>3.4401471243869816E-2</v>
      </c>
      <c r="H17" s="32">
        <f>+コピー!E10</f>
        <v>70237</v>
      </c>
      <c r="I17" s="7">
        <f t="shared" si="3"/>
        <v>9.4601401841465843E-2</v>
      </c>
      <c r="J17" s="32">
        <f>+コピー!I10</f>
        <v>44068</v>
      </c>
      <c r="K17" s="7">
        <f t="shared" si="4"/>
        <v>5.9354678820987751E-2</v>
      </c>
      <c r="L17" s="33">
        <f>VALUE(SUBSTITUTE(コピー!K10,"円","　"))</f>
        <v>49.5</v>
      </c>
      <c r="M17" s="33">
        <f>VALUE(SUBSTITUTE(コピー!L10,"円","　"))</f>
        <v>668.3</v>
      </c>
      <c r="N17" s="10">
        <f t="shared" si="2"/>
        <v>13.535353535353535</v>
      </c>
      <c r="O17" s="10">
        <f t="shared" si="5"/>
        <v>1.0025437677689661</v>
      </c>
      <c r="P17" s="32">
        <f>VALUE(SUBSTITUTE(コピー!O10,"円","　"))</f>
        <v>9.5</v>
      </c>
      <c r="Q17" s="7">
        <f t="shared" si="8"/>
        <v>1.4179104477611941E-2</v>
      </c>
      <c r="R17" s="46">
        <v>5035676</v>
      </c>
      <c r="S17" s="46">
        <v>595520</v>
      </c>
      <c r="T17" s="57">
        <f t="shared" si="7"/>
        <v>0.11826018989307494</v>
      </c>
      <c r="U17" s="46">
        <v>3888158</v>
      </c>
    </row>
    <row r="18" spans="2:21">
      <c r="B18" s="42">
        <v>390</v>
      </c>
      <c r="E18" s="36">
        <f>+コピー!B11</f>
        <v>42430</v>
      </c>
      <c r="F18" s="32">
        <f>+コピー!C11</f>
        <v>825845</v>
      </c>
      <c r="G18" s="7">
        <f t="shared" si="6"/>
        <v>0.11232106587361877</v>
      </c>
      <c r="H18" s="32">
        <f>+コピー!E11</f>
        <v>88272</v>
      </c>
      <c r="I18" s="7">
        <f t="shared" si="3"/>
        <v>0.10688688555358451</v>
      </c>
      <c r="J18" s="32">
        <f>+コピー!I11</f>
        <v>54631</v>
      </c>
      <c r="K18" s="7">
        <f t="shared" si="4"/>
        <v>6.6151638624681389E-2</v>
      </c>
      <c r="L18" s="33">
        <f>VALUE(SUBSTITUTE(コピー!K11,"円","　"))</f>
        <v>61.3</v>
      </c>
      <c r="M18" s="33">
        <f>VALUE(SUBSTITUTE(コピー!L11,"円","　"))</f>
        <v>691.2</v>
      </c>
      <c r="N18" s="10">
        <f t="shared" si="2"/>
        <v>6.3621533442088092</v>
      </c>
      <c r="O18" s="10">
        <f t="shared" si="5"/>
        <v>0.56423611111111105</v>
      </c>
      <c r="P18" s="32">
        <f>VALUE(SUBSTITUTE(コピー!O11,"円","　"))</f>
        <v>12.3</v>
      </c>
      <c r="Q18" s="7">
        <f t="shared" si="8"/>
        <v>3.1538461538461543E-2</v>
      </c>
      <c r="R18" s="46">
        <v>5121253</v>
      </c>
      <c r="S18" s="46">
        <v>615944</v>
      </c>
      <c r="T18" s="57">
        <f t="shared" si="7"/>
        <v>0.12027212871537493</v>
      </c>
      <c r="U18" s="46">
        <v>3891452</v>
      </c>
    </row>
    <row r="19" spans="2:21">
      <c r="B19" s="42">
        <v>614</v>
      </c>
      <c r="E19" s="36">
        <f>+コピー!B12</f>
        <v>42795</v>
      </c>
      <c r="F19" s="32">
        <f>+コピー!C12</f>
        <v>838886</v>
      </c>
      <c r="G19" s="7">
        <f t="shared" si="6"/>
        <v>1.5791098813942084E-2</v>
      </c>
      <c r="H19" s="32">
        <f>+コピー!E12</f>
        <v>79112</v>
      </c>
      <c r="I19" s="7">
        <f t="shared" si="3"/>
        <v>9.4306020126691828E-2</v>
      </c>
      <c r="J19" s="32">
        <f>+コピー!I12</f>
        <v>53157</v>
      </c>
      <c r="K19" s="7">
        <f t="shared" si="4"/>
        <v>6.336617847955503E-2</v>
      </c>
      <c r="L19" s="33">
        <f>VALUE(SUBSTITUTE(コピー!K12,"円","　"))</f>
        <v>59.7</v>
      </c>
      <c r="M19" s="33">
        <f>VALUE(SUBSTITUTE(コピー!L12,"円","　"))</f>
        <v>737.4</v>
      </c>
      <c r="N19" s="10">
        <f t="shared" si="2"/>
        <v>10.284757118927972</v>
      </c>
      <c r="O19" s="10">
        <f t="shared" si="5"/>
        <v>0.83265527529156502</v>
      </c>
      <c r="P19" s="32">
        <f>VALUE(SUBSTITUTE(コピー!O12,"円","　"))</f>
        <v>13</v>
      </c>
      <c r="Q19" s="7">
        <f t="shared" si="8"/>
        <v>2.1172638436482084E-2</v>
      </c>
      <c r="R19" s="46">
        <v>5388844</v>
      </c>
      <c r="S19" s="46">
        <v>657085</v>
      </c>
      <c r="T19" s="57">
        <f t="shared" si="7"/>
        <v>0.12193431466934282</v>
      </c>
      <c r="U19" s="46">
        <v>4154656</v>
      </c>
    </row>
    <row r="20" spans="2:21">
      <c r="B20" s="42">
        <v>681</v>
      </c>
      <c r="E20" s="36">
        <f>+コピー!B13</f>
        <v>43160</v>
      </c>
      <c r="F20" s="32">
        <f>+コピー!C13</f>
        <v>869948</v>
      </c>
      <c r="G20" s="7">
        <f t="shared" si="6"/>
        <v>3.7027677181404865E-2</v>
      </c>
      <c r="H20" s="32">
        <f>+コピー!E13</f>
        <v>79285</v>
      </c>
      <c r="I20" s="7">
        <f t="shared" si="3"/>
        <v>9.1137631214739279E-2</v>
      </c>
      <c r="J20" s="32">
        <f>+コピー!I13</f>
        <v>63679</v>
      </c>
      <c r="K20" s="7">
        <f t="shared" si="4"/>
        <v>7.3198627963970267E-2</v>
      </c>
      <c r="L20" s="33">
        <f>VALUE(SUBSTITUTE(コピー!K13,"円","　"))</f>
        <v>71.5</v>
      </c>
      <c r="M20" s="33">
        <f>VALUE(SUBSTITUTE(コピー!L13,"円","　"))</f>
        <v>793.5</v>
      </c>
      <c r="N20" s="10">
        <f t="shared" si="2"/>
        <v>9.524475524475525</v>
      </c>
      <c r="O20" s="10">
        <f t="shared" si="5"/>
        <v>0.85822306238185253</v>
      </c>
      <c r="P20" s="32">
        <f>VALUE(SUBSTITUTE(コピー!O13,"円","　"))</f>
        <v>18</v>
      </c>
      <c r="Q20" s="7">
        <f>+P15/B20</f>
        <v>9.544787077826725E-3</v>
      </c>
      <c r="R20" s="46">
        <v>5563515</v>
      </c>
      <c r="S20" s="46">
        <v>707078</v>
      </c>
      <c r="T20" s="57">
        <f t="shared" si="7"/>
        <v>0.12709195535556209</v>
      </c>
      <c r="U20" s="46">
        <v>4203096</v>
      </c>
    </row>
    <row r="21" spans="2:21">
      <c r="B21" s="42">
        <v>571</v>
      </c>
      <c r="C21" s="46">
        <f>+J21/L21*1000000</f>
        <v>891139896.37305701</v>
      </c>
      <c r="E21" s="36">
        <f>+コピー!B14</f>
        <v>43525</v>
      </c>
      <c r="F21" s="32">
        <f>+コピー!C14</f>
        <v>864224</v>
      </c>
      <c r="G21" s="7">
        <f t="shared" si="6"/>
        <v>-6.5797036144689108E-3</v>
      </c>
      <c r="H21" s="32">
        <f>+コピー!E14</f>
        <v>80371</v>
      </c>
      <c r="I21" s="7">
        <f t="shared" si="3"/>
        <v>9.2997880179212802E-2</v>
      </c>
      <c r="J21" s="32">
        <f>+コピー!I14</f>
        <v>68796</v>
      </c>
      <c r="K21" s="7">
        <f t="shared" si="4"/>
        <v>7.9604361832117596E-2</v>
      </c>
      <c r="L21" s="33">
        <f>VALUE(SUBSTITUTE(コピー!K14,"円","　"))</f>
        <v>77.2</v>
      </c>
      <c r="M21" s="33">
        <f>VALUE(SUBSTITUTE(コピー!L14,"円","　"))</f>
        <v>846.4</v>
      </c>
      <c r="N21" s="10">
        <f t="shared" si="2"/>
        <v>7.3963730569948183</v>
      </c>
      <c r="O21" s="10">
        <f t="shared" si="5"/>
        <v>0.67462192816635158</v>
      </c>
      <c r="P21" s="32">
        <f>VALUE(SUBSTITUTE(コピー!O14,"円","　"))</f>
        <v>23.5</v>
      </c>
      <c r="Q21" s="7">
        <f t="shared" si="8"/>
        <v>4.1155866900175128E-2</v>
      </c>
      <c r="R21" s="46">
        <v>5790929</v>
      </c>
      <c r="S21" s="46">
        <v>754221</v>
      </c>
      <c r="T21" s="57">
        <f t="shared" si="7"/>
        <v>0.13024179712788742</v>
      </c>
      <c r="U21" s="46">
        <v>4367049</v>
      </c>
    </row>
    <row r="22" spans="2:21" ht="13.5">
      <c r="B22" s="42">
        <v>510</v>
      </c>
      <c r="C22" s="46">
        <f>+J22/L22*1000000</f>
        <v>891108312.34256923</v>
      </c>
      <c r="D22" s="74">
        <v>43973</v>
      </c>
      <c r="E22" s="36">
        <f>+コピー!B15</f>
        <v>43891</v>
      </c>
      <c r="F22" s="32">
        <f>+コピー!C15</f>
        <v>923768</v>
      </c>
      <c r="G22" s="7">
        <f t="shared" si="6"/>
        <v>6.8898804013774212E-2</v>
      </c>
      <c r="H22" s="32">
        <f>+コピー!E15</f>
        <v>91853</v>
      </c>
      <c r="I22" s="7">
        <f t="shared" si="3"/>
        <v>9.943297451308121E-2</v>
      </c>
      <c r="J22" s="32">
        <f>+コピー!I15</f>
        <v>70754</v>
      </c>
      <c r="K22" s="7">
        <f t="shared" si="4"/>
        <v>7.6592824172303009E-2</v>
      </c>
      <c r="L22" s="33">
        <f>VALUE(SUBSTITUTE(コピー!K15,"円","　"))</f>
        <v>79.400000000000006</v>
      </c>
      <c r="M22" s="33">
        <f>VALUE(SUBSTITUTE(コピー!L15,"円","　"))</f>
        <v>872.8</v>
      </c>
      <c r="N22" s="10">
        <f t="shared" si="2"/>
        <v>6.4231738035264483</v>
      </c>
      <c r="O22" s="10">
        <f t="shared" si="5"/>
        <v>0.58432630614115488</v>
      </c>
      <c r="P22" s="32">
        <f>VALUE(SUBSTITUTE(コピー!O15,"円","　"))</f>
        <v>25</v>
      </c>
      <c r="Q22" s="47">
        <f t="shared" si="8"/>
        <v>4.9019607843137254E-2</v>
      </c>
      <c r="R22" s="46">
        <v>6285966</v>
      </c>
      <c r="S22" s="46">
        <v>777714</v>
      </c>
      <c r="T22" s="57">
        <f t="shared" si="7"/>
        <v>0.12372227275807728</v>
      </c>
      <c r="U22" s="46">
        <v>4577353</v>
      </c>
    </row>
    <row r="23" spans="2:21">
      <c r="B23" s="42">
        <v>498</v>
      </c>
      <c r="C23" s="62">
        <f>+C22</f>
        <v>891108312.34256923</v>
      </c>
      <c r="E23" s="31">
        <v>2021</v>
      </c>
      <c r="F23" s="32">
        <f>+AVERAGE(F32)*4</f>
        <v>885420</v>
      </c>
      <c r="G23" s="7">
        <f t="shared" si="6"/>
        <v>-4.1512587576101358E-2</v>
      </c>
      <c r="H23" s="32">
        <f>+AVERAGE(H32)*4</f>
        <v>84300</v>
      </c>
      <c r="I23" s="7">
        <f t="shared" si="3"/>
        <v>9.5209053330622753E-2</v>
      </c>
      <c r="J23" s="32">
        <f>+AVERAGE(J32)*4</f>
        <v>54828</v>
      </c>
      <c r="K23" s="7">
        <f t="shared" si="4"/>
        <v>6.192315511282781E-2</v>
      </c>
      <c r="L23" s="32">
        <f>+AVERAGE(L32)*4</f>
        <v>61.6</v>
      </c>
      <c r="N23" s="10">
        <f t="shared" si="2"/>
        <v>8.0844155844155843</v>
      </c>
      <c r="P23" s="32">
        <f>VALUE(SUBSTITUTE(コピー!O16,"円","　"))</f>
        <v>25.5</v>
      </c>
      <c r="Q23" s="7">
        <f t="shared" si="8"/>
        <v>5.1204819277108432E-2</v>
      </c>
      <c r="R23" s="4"/>
      <c r="S23" s="4"/>
      <c r="U23" s="4"/>
    </row>
    <row r="24" spans="2:21">
      <c r="B24" s="45">
        <f t="shared" ref="B24:B27" si="9">+L24*N24</f>
        <v>532.92135968476703</v>
      </c>
      <c r="C24" s="62">
        <f t="shared" ref="C24:C27" si="10">+C23</f>
        <v>891108312.34256923</v>
      </c>
      <c r="E24" s="31">
        <v>2022</v>
      </c>
      <c r="F24" s="45">
        <f>+F22*(1+G24)</f>
        <v>942243.36</v>
      </c>
      <c r="G24" s="67">
        <v>0.02</v>
      </c>
      <c r="H24" s="45">
        <f t="shared" ref="H24:H27" si="11">+F24*I24</f>
        <v>88570.875839999993</v>
      </c>
      <c r="I24" s="67">
        <v>9.4E-2</v>
      </c>
      <c r="J24" s="45">
        <f t="shared" ref="J24:J27" si="12">+F24*K24</f>
        <v>67841.521919999999</v>
      </c>
      <c r="K24" s="67">
        <v>7.1999999999999995E-2</v>
      </c>
      <c r="L24" s="15">
        <f t="shared" ref="L24:L27" si="13">+J24/C24*1000000</f>
        <v>76.131622812109569</v>
      </c>
      <c r="N24" s="42">
        <v>7</v>
      </c>
      <c r="R24" s="4"/>
      <c r="S24" s="4"/>
      <c r="U24" s="4"/>
    </row>
    <row r="25" spans="2:21">
      <c r="B25" s="45">
        <f t="shared" si="9"/>
        <v>543.57978687846219</v>
      </c>
      <c r="C25" s="62">
        <f t="shared" si="10"/>
        <v>891108312.34256923</v>
      </c>
      <c r="E25" s="31">
        <v>2023</v>
      </c>
      <c r="F25" s="45">
        <f t="shared" ref="F25:F27" si="14">+F24*(1+G25)</f>
        <v>961088.22719999996</v>
      </c>
      <c r="G25" s="67">
        <f t="shared" ref="G25:K27" si="15">+G24</f>
        <v>0.02</v>
      </c>
      <c r="H25" s="45">
        <f t="shared" si="11"/>
        <v>90342.293356800001</v>
      </c>
      <c r="I25" s="67">
        <f t="shared" si="15"/>
        <v>9.4E-2</v>
      </c>
      <c r="J25" s="45">
        <f t="shared" si="12"/>
        <v>69198.352358399992</v>
      </c>
      <c r="K25" s="67">
        <f t="shared" si="15"/>
        <v>7.1999999999999995E-2</v>
      </c>
      <c r="L25" s="15">
        <f t="shared" si="13"/>
        <v>77.654255268351747</v>
      </c>
      <c r="N25" s="42">
        <f t="shared" ref="N25:N27" si="16">+N24</f>
        <v>7</v>
      </c>
      <c r="R25" s="4"/>
      <c r="S25" s="4"/>
      <c r="U25" s="4"/>
    </row>
    <row r="26" spans="2:21">
      <c r="B26" s="45">
        <f t="shared" si="9"/>
        <v>554.45138261603142</v>
      </c>
      <c r="C26" s="62">
        <f t="shared" si="10"/>
        <v>891108312.34256923</v>
      </c>
      <c r="E26" s="31">
        <v>2024</v>
      </c>
      <c r="F26" s="45">
        <f t="shared" si="14"/>
        <v>980309.991744</v>
      </c>
      <c r="G26" s="67">
        <f t="shared" si="15"/>
        <v>0.02</v>
      </c>
      <c r="H26" s="45">
        <f t="shared" si="11"/>
        <v>92149.139223935999</v>
      </c>
      <c r="I26" s="67">
        <f t="shared" si="15"/>
        <v>9.4E-2</v>
      </c>
      <c r="J26" s="45">
        <f t="shared" si="12"/>
        <v>70582.319405567992</v>
      </c>
      <c r="K26" s="67">
        <f t="shared" si="15"/>
        <v>7.1999999999999995E-2</v>
      </c>
      <c r="L26" s="15">
        <f t="shared" si="13"/>
        <v>79.207340373718779</v>
      </c>
      <c r="N26" s="42">
        <f t="shared" si="16"/>
        <v>7</v>
      </c>
      <c r="R26" s="4"/>
      <c r="S26" s="4"/>
      <c r="U26" s="4"/>
    </row>
    <row r="27" spans="2:21">
      <c r="B27" s="45">
        <f t="shared" si="9"/>
        <v>565.54041026835228</v>
      </c>
      <c r="C27" s="62">
        <f t="shared" si="10"/>
        <v>891108312.34256923</v>
      </c>
      <c r="D27" s="58" t="e">
        <f>+(B27-B2)/B2</f>
        <v>#REF!</v>
      </c>
      <c r="E27" s="31">
        <v>2025</v>
      </c>
      <c r="F27" s="45">
        <f t="shared" si="14"/>
        <v>999916.19157888007</v>
      </c>
      <c r="G27" s="67">
        <f t="shared" si="15"/>
        <v>0.02</v>
      </c>
      <c r="H27" s="45">
        <f t="shared" si="11"/>
        <v>93992.122008414721</v>
      </c>
      <c r="I27" s="67">
        <f t="shared" si="15"/>
        <v>9.4E-2</v>
      </c>
      <c r="J27" s="45">
        <f t="shared" si="12"/>
        <v>71993.965793679366</v>
      </c>
      <c r="K27" s="67">
        <f t="shared" si="15"/>
        <v>7.1999999999999995E-2</v>
      </c>
      <c r="L27" s="15">
        <f t="shared" si="13"/>
        <v>80.791487181193176</v>
      </c>
      <c r="N27" s="42">
        <f t="shared" si="16"/>
        <v>7</v>
      </c>
      <c r="R27" s="4"/>
      <c r="S27" s="4"/>
      <c r="U27" s="4"/>
    </row>
    <row r="28" spans="2:21">
      <c r="C28" s="46">
        <v>895834160</v>
      </c>
    </row>
    <row r="29" spans="2:21" ht="25.5">
      <c r="F29" s="63" t="s">
        <v>34</v>
      </c>
      <c r="G29" s="63" t="s">
        <v>35</v>
      </c>
      <c r="H29" s="63" t="s">
        <v>36</v>
      </c>
      <c r="I29" s="63" t="s">
        <v>37</v>
      </c>
      <c r="J29" s="63" t="s">
        <v>38</v>
      </c>
      <c r="K29" s="63" t="s">
        <v>39</v>
      </c>
    </row>
    <row r="30" spans="2:21">
      <c r="F30" s="64">
        <f>+F22</f>
        <v>923768</v>
      </c>
      <c r="G30" s="64">
        <f>+F21</f>
        <v>864224</v>
      </c>
      <c r="H30" s="73">
        <f>+F20</f>
        <v>869948</v>
      </c>
      <c r="I30" s="64">
        <f>+J22</f>
        <v>70754</v>
      </c>
      <c r="J30" s="64">
        <f>+J21</f>
        <v>68796</v>
      </c>
      <c r="K30" s="64">
        <f>+J20</f>
        <v>63679</v>
      </c>
    </row>
    <row r="32" spans="2:21">
      <c r="C32" s="65">
        <f>+コピー!P2</f>
        <v>44050</v>
      </c>
      <c r="D32" s="44" t="str">
        <f>+コピー!R2</f>
        <v>1Q</v>
      </c>
      <c r="E32" s="36">
        <f>+コピー!Q2</f>
        <v>43983</v>
      </c>
      <c r="F32" s="32">
        <f>+コピー!S2</f>
        <v>221355</v>
      </c>
      <c r="G32" s="7" t="e">
        <f t="shared" ref="G32" si="17">+(F32-F31)/F31</f>
        <v>#DIV/0!</v>
      </c>
      <c r="H32" s="32">
        <f>+コピー!U2</f>
        <v>21075</v>
      </c>
      <c r="I32" s="7">
        <f t="shared" ref="I32" si="18">+H32/F32</f>
        <v>9.5209053330622753E-2</v>
      </c>
      <c r="J32" s="32">
        <f>+コピー!Y2</f>
        <v>13707</v>
      </c>
      <c r="K32" s="7">
        <f t="shared" ref="K32" si="19">+J32/F32</f>
        <v>6.192315511282781E-2</v>
      </c>
      <c r="L32" s="33">
        <f>VALUE(SUBSTITUTE(コピー!AA2,"円","　"))</f>
        <v>15.4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テンプレート</vt:lpstr>
      <vt:lpstr>コピー</vt:lpstr>
      <vt:lpstr>20210212</vt:lpstr>
      <vt:lpstr>20201111</vt:lpstr>
      <vt:lpstr>20200807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2021-02-14T12:21:02Z</dcterms:created>
  <dcterms:modified xsi:type="dcterms:W3CDTF">2021-02-14T12:23:29Z</dcterms:modified>
</cp:coreProperties>
</file>