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/>
  <xr:revisionPtr revIDLastSave="0" documentId="13_ncr:1_{8BD9153A-8390-4D1F-BB6A-DC9D89792D65}" xr6:coauthVersionLast="47" xr6:coauthVersionMax="47" xr10:uidLastSave="{00000000-0000-0000-0000-000000000000}"/>
  <bookViews>
    <workbookView xWindow="510" yWindow="285" windowWidth="28050" windowHeight="15495" activeTab="3" xr2:uid="{00000000-000D-0000-FFFF-FFFF00000000}"/>
  </bookViews>
  <sheets>
    <sheet name="テンプレート" sheetId="3" r:id="rId1"/>
    <sheet name="コピー" sheetId="4" r:id="rId2"/>
    <sheet name="20210707" sheetId="8" r:id="rId3"/>
    <sheet name="20210409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8" l="1"/>
  <c r="J33" i="8"/>
  <c r="K33" i="8" s="1"/>
  <c r="I33" i="8"/>
  <c r="H33" i="8"/>
  <c r="G33" i="8"/>
  <c r="F33" i="8"/>
  <c r="E33" i="8"/>
  <c r="D33" i="8"/>
  <c r="C33" i="8"/>
  <c r="L32" i="8"/>
  <c r="K32" i="8"/>
  <c r="J32" i="8"/>
  <c r="H32" i="8"/>
  <c r="I32" i="8" s="1"/>
  <c r="G32" i="8"/>
  <c r="F32" i="8"/>
  <c r="E32" i="8"/>
  <c r="D32" i="8"/>
  <c r="C32" i="8"/>
  <c r="L31" i="8"/>
  <c r="J31" i="8"/>
  <c r="H31" i="8"/>
  <c r="F31" i="8"/>
  <c r="G31" i="8" s="1"/>
  <c r="E31" i="8"/>
  <c r="D31" i="8"/>
  <c r="C31" i="8"/>
  <c r="L30" i="8"/>
  <c r="J30" i="8"/>
  <c r="K30" i="8" s="1"/>
  <c r="I30" i="8"/>
  <c r="H30" i="8"/>
  <c r="G30" i="8"/>
  <c r="F30" i="8"/>
  <c r="E30" i="8"/>
  <c r="D30" i="8"/>
  <c r="C30" i="8"/>
  <c r="N26" i="8"/>
  <c r="N27" i="8" s="1"/>
  <c r="E5" i="8" s="1"/>
  <c r="I26" i="8"/>
  <c r="I27" i="8" s="1"/>
  <c r="G26" i="8"/>
  <c r="G27" i="8" s="1"/>
  <c r="E3" i="8" s="1"/>
  <c r="N25" i="8"/>
  <c r="K25" i="8"/>
  <c r="K26" i="8" s="1"/>
  <c r="K27" i="8" s="1"/>
  <c r="E4" i="8" s="1"/>
  <c r="I25" i="8"/>
  <c r="G25" i="8"/>
  <c r="P23" i="8"/>
  <c r="Q23" i="8" s="1"/>
  <c r="L23" i="8"/>
  <c r="N23" i="8" s="1"/>
  <c r="H23" i="8"/>
  <c r="I23" i="8" s="1"/>
  <c r="F23" i="8"/>
  <c r="G23" i="8" s="1"/>
  <c r="T22" i="8"/>
  <c r="P22" i="8"/>
  <c r="Q22" i="8" s="1"/>
  <c r="M22" i="8"/>
  <c r="O22" i="8" s="1"/>
  <c r="L22" i="8"/>
  <c r="N22" i="8" s="1"/>
  <c r="J22" i="8"/>
  <c r="K22" i="8" s="1"/>
  <c r="K2" i="8" s="1"/>
  <c r="H22" i="8"/>
  <c r="I22" i="8" s="1"/>
  <c r="I2" i="8" s="1"/>
  <c r="G22" i="8"/>
  <c r="F22" i="8"/>
  <c r="E22" i="8"/>
  <c r="T21" i="8"/>
  <c r="Q21" i="8"/>
  <c r="P21" i="8"/>
  <c r="M21" i="8"/>
  <c r="O21" i="8" s="1"/>
  <c r="L21" i="8"/>
  <c r="N21" i="8" s="1"/>
  <c r="K21" i="8"/>
  <c r="J21" i="8"/>
  <c r="H21" i="8"/>
  <c r="I21" i="8" s="1"/>
  <c r="F21" i="8"/>
  <c r="G21" i="8" s="1"/>
  <c r="E21" i="8"/>
  <c r="C21" i="8"/>
  <c r="T20" i="8"/>
  <c r="Q20" i="8"/>
  <c r="P20" i="8"/>
  <c r="O20" i="8"/>
  <c r="N20" i="8"/>
  <c r="M20" i="8"/>
  <c r="L20" i="8"/>
  <c r="J20" i="8"/>
  <c r="K20" i="8" s="1"/>
  <c r="H20" i="8"/>
  <c r="G20" i="8"/>
  <c r="F20" i="8"/>
  <c r="E20" i="8"/>
  <c r="T19" i="8"/>
  <c r="Q19" i="8"/>
  <c r="P19" i="8"/>
  <c r="M19" i="8"/>
  <c r="O19" i="8" s="1"/>
  <c r="L19" i="8"/>
  <c r="N19" i="8" s="1"/>
  <c r="K19" i="8"/>
  <c r="J19" i="8"/>
  <c r="H19" i="8"/>
  <c r="F19" i="8"/>
  <c r="G19" i="8" s="1"/>
  <c r="E19" i="8"/>
  <c r="T18" i="8"/>
  <c r="P18" i="8"/>
  <c r="Q18" i="8" s="1"/>
  <c r="O18" i="8"/>
  <c r="N18" i="8"/>
  <c r="M18" i="8"/>
  <c r="L18" i="8"/>
  <c r="J18" i="8"/>
  <c r="K18" i="8" s="1"/>
  <c r="H18" i="8"/>
  <c r="G18" i="8"/>
  <c r="F18" i="8"/>
  <c r="E18" i="8"/>
  <c r="T17" i="8"/>
  <c r="Q17" i="8"/>
  <c r="P17" i="8"/>
  <c r="M17" i="8"/>
  <c r="O17" i="8" s="1"/>
  <c r="L17" i="8"/>
  <c r="N17" i="8" s="1"/>
  <c r="K17" i="8"/>
  <c r="J17" i="8"/>
  <c r="H17" i="8"/>
  <c r="F17" i="8"/>
  <c r="G17" i="8" s="1"/>
  <c r="E17" i="8"/>
  <c r="T16" i="8"/>
  <c r="P16" i="8"/>
  <c r="Q16" i="8" s="1"/>
  <c r="O16" i="8"/>
  <c r="N16" i="8"/>
  <c r="M16" i="8"/>
  <c r="L16" i="8"/>
  <c r="J16" i="8"/>
  <c r="K16" i="8" s="1"/>
  <c r="H16" i="8"/>
  <c r="G16" i="8"/>
  <c r="F16" i="8"/>
  <c r="E16" i="8"/>
  <c r="T15" i="8"/>
  <c r="Q15" i="8"/>
  <c r="P15" i="8"/>
  <c r="O15" i="8"/>
  <c r="M15" i="8"/>
  <c r="L15" i="8"/>
  <c r="N15" i="8" s="1"/>
  <c r="K15" i="8"/>
  <c r="J15" i="8"/>
  <c r="H15" i="8"/>
  <c r="F15" i="8"/>
  <c r="G15" i="8" s="1"/>
  <c r="E15" i="8"/>
  <c r="T14" i="8"/>
  <c r="P14" i="8"/>
  <c r="Q14" i="8" s="1"/>
  <c r="O14" i="8"/>
  <c r="N14" i="8"/>
  <c r="M14" i="8"/>
  <c r="L14" i="8"/>
  <c r="C14" i="8" s="1"/>
  <c r="J14" i="8"/>
  <c r="K14" i="8" s="1"/>
  <c r="I14" i="8"/>
  <c r="H14" i="8"/>
  <c r="F14" i="8"/>
  <c r="G14" i="8" s="1"/>
  <c r="E14" i="8"/>
  <c r="T13" i="8"/>
  <c r="N13" i="8"/>
  <c r="M13" i="8"/>
  <c r="O13" i="8" s="1"/>
  <c r="L13" i="8"/>
  <c r="K13" i="8"/>
  <c r="J13" i="8"/>
  <c r="H13" i="8"/>
  <c r="I13" i="8" s="1"/>
  <c r="F13" i="8"/>
  <c r="G13" i="8" s="1"/>
  <c r="E13" i="8"/>
  <c r="C13" i="8"/>
  <c r="T12" i="8"/>
  <c r="M12" i="8"/>
  <c r="O12" i="8" s="1"/>
  <c r="L12" i="8"/>
  <c r="N12" i="8" s="1"/>
  <c r="N8" i="8" s="1"/>
  <c r="J12" i="8"/>
  <c r="H12" i="8"/>
  <c r="I12" i="8" s="1"/>
  <c r="G12" i="8"/>
  <c r="F12" i="8"/>
  <c r="E12" i="8"/>
  <c r="M11" i="8"/>
  <c r="O11" i="8" s="1"/>
  <c r="L11" i="8"/>
  <c r="C11" i="8" s="1"/>
  <c r="J11" i="8"/>
  <c r="H11" i="8"/>
  <c r="I11" i="8" s="1"/>
  <c r="G11" i="8"/>
  <c r="F11" i="8"/>
  <c r="E11" i="8"/>
  <c r="N10" i="8"/>
  <c r="M10" i="8"/>
  <c r="O10" i="8" s="1"/>
  <c r="L10" i="8"/>
  <c r="K10" i="8"/>
  <c r="J10" i="8"/>
  <c r="H10" i="8"/>
  <c r="I10" i="8" s="1"/>
  <c r="G10" i="8"/>
  <c r="G8" i="8" s="1"/>
  <c r="F10" i="8"/>
  <c r="E10" i="8"/>
  <c r="C10" i="8"/>
  <c r="O9" i="8"/>
  <c r="N9" i="8"/>
  <c r="M9" i="8"/>
  <c r="L9" i="8"/>
  <c r="J9" i="8"/>
  <c r="K9" i="8" s="1"/>
  <c r="I9" i="8"/>
  <c r="I8" i="8" s="1"/>
  <c r="H9" i="8"/>
  <c r="F9" i="8"/>
  <c r="E9" i="8"/>
  <c r="U2" i="8"/>
  <c r="T2" i="8"/>
  <c r="S2" i="8"/>
  <c r="R2" i="8"/>
  <c r="P2" i="8"/>
  <c r="M2" i="8"/>
  <c r="L2" i="8"/>
  <c r="J2" i="8"/>
  <c r="H2" i="8"/>
  <c r="G2" i="8"/>
  <c r="F2" i="8"/>
  <c r="E2" i="8"/>
  <c r="O2" i="8"/>
  <c r="F22" i="3"/>
  <c r="H22" i="3"/>
  <c r="J22" i="3"/>
  <c r="L22" i="3"/>
  <c r="L2" i="3" s="1"/>
  <c r="C31" i="3"/>
  <c r="D31" i="3"/>
  <c r="E31" i="3"/>
  <c r="F31" i="3"/>
  <c r="K31" i="3" s="1"/>
  <c r="H31" i="3"/>
  <c r="J31" i="3"/>
  <c r="L31" i="3"/>
  <c r="C32" i="3"/>
  <c r="D32" i="3"/>
  <c r="E32" i="3"/>
  <c r="F32" i="3"/>
  <c r="G32" i="3"/>
  <c r="H32" i="3"/>
  <c r="I32" i="3" s="1"/>
  <c r="J32" i="3"/>
  <c r="L32" i="3"/>
  <c r="C33" i="3"/>
  <c r="D33" i="3"/>
  <c r="E33" i="3"/>
  <c r="F33" i="3"/>
  <c r="G33" i="3"/>
  <c r="H33" i="3"/>
  <c r="I33" i="3"/>
  <c r="J33" i="3"/>
  <c r="L33" i="3"/>
  <c r="C30" i="3"/>
  <c r="D30" i="3"/>
  <c r="E30" i="3"/>
  <c r="F30" i="3"/>
  <c r="K30" i="3" s="1"/>
  <c r="H30" i="3"/>
  <c r="J30" i="3"/>
  <c r="J23" i="3" s="1"/>
  <c r="L30" i="3"/>
  <c r="L23" i="3" s="1"/>
  <c r="N23" i="3" s="1"/>
  <c r="P23" i="3"/>
  <c r="U2" i="3"/>
  <c r="S2" i="3"/>
  <c r="R2" i="3"/>
  <c r="L35" i="7"/>
  <c r="J35" i="7"/>
  <c r="K35" i="7" s="1"/>
  <c r="I35" i="7"/>
  <c r="H35" i="7"/>
  <c r="G35" i="7"/>
  <c r="F35" i="7"/>
  <c r="E35" i="7"/>
  <c r="D35" i="7"/>
  <c r="C35" i="7"/>
  <c r="L34" i="7"/>
  <c r="K34" i="7"/>
  <c r="J34" i="7"/>
  <c r="H34" i="7"/>
  <c r="I34" i="7" s="1"/>
  <c r="F34" i="7"/>
  <c r="E34" i="7"/>
  <c r="D34" i="7"/>
  <c r="C34" i="7"/>
  <c r="L33" i="7"/>
  <c r="J33" i="7"/>
  <c r="H33" i="7"/>
  <c r="F33" i="7"/>
  <c r="G33" i="7" s="1"/>
  <c r="E33" i="7"/>
  <c r="D33" i="7"/>
  <c r="C33" i="7"/>
  <c r="L32" i="7"/>
  <c r="J32" i="7"/>
  <c r="K32" i="7" s="1"/>
  <c r="I32" i="7"/>
  <c r="H32" i="7"/>
  <c r="G32" i="7"/>
  <c r="F32" i="7"/>
  <c r="E32" i="7"/>
  <c r="D32" i="7"/>
  <c r="C32" i="7"/>
  <c r="J30" i="7"/>
  <c r="H30" i="7"/>
  <c r="F30" i="7"/>
  <c r="N26" i="7"/>
  <c r="N27" i="7" s="1"/>
  <c r="E5" i="7" s="1"/>
  <c r="G26" i="7"/>
  <c r="G27" i="7" s="1"/>
  <c r="E3" i="7" s="1"/>
  <c r="N25" i="7"/>
  <c r="K25" i="7"/>
  <c r="K26" i="7" s="1"/>
  <c r="K27" i="7" s="1"/>
  <c r="E4" i="7" s="1"/>
  <c r="G25" i="7"/>
  <c r="N24" i="7"/>
  <c r="K24" i="7"/>
  <c r="I24" i="7"/>
  <c r="I25" i="7" s="1"/>
  <c r="I26" i="7" s="1"/>
  <c r="I27" i="7" s="1"/>
  <c r="G24" i="7"/>
  <c r="T22" i="7"/>
  <c r="Q22" i="7"/>
  <c r="P22" i="7"/>
  <c r="M22" i="7"/>
  <c r="O22" i="7" s="1"/>
  <c r="L22" i="7"/>
  <c r="N22" i="7" s="1"/>
  <c r="J22" i="7"/>
  <c r="H22" i="7"/>
  <c r="F22" i="7"/>
  <c r="G22" i="7" s="1"/>
  <c r="E22" i="7"/>
  <c r="T21" i="7"/>
  <c r="P21" i="7"/>
  <c r="Q21" i="7" s="1"/>
  <c r="O21" i="7"/>
  <c r="M21" i="7"/>
  <c r="L21" i="7"/>
  <c r="N21" i="7" s="1"/>
  <c r="J21" i="7"/>
  <c r="I30" i="7" s="1"/>
  <c r="I21" i="7"/>
  <c r="I2" i="7" s="1"/>
  <c r="H21" i="7"/>
  <c r="F21" i="7"/>
  <c r="E21" i="7"/>
  <c r="C21" i="7"/>
  <c r="T20" i="7"/>
  <c r="P20" i="7"/>
  <c r="O20" i="7"/>
  <c r="N20" i="7"/>
  <c r="M20" i="7"/>
  <c r="L20" i="7"/>
  <c r="J20" i="7"/>
  <c r="H20" i="7"/>
  <c r="G20" i="7"/>
  <c r="F20" i="7"/>
  <c r="G30" i="7" s="1"/>
  <c r="E20" i="7"/>
  <c r="C20" i="7"/>
  <c r="T19" i="7"/>
  <c r="Q19" i="7"/>
  <c r="P19" i="7"/>
  <c r="M19" i="7"/>
  <c r="O19" i="7" s="1"/>
  <c r="L19" i="7"/>
  <c r="N19" i="7" s="1"/>
  <c r="K19" i="7"/>
  <c r="J19" i="7"/>
  <c r="H19" i="7"/>
  <c r="F19" i="7"/>
  <c r="E19" i="7"/>
  <c r="C19" i="7"/>
  <c r="T18" i="7"/>
  <c r="Q18" i="7"/>
  <c r="P18" i="7"/>
  <c r="N18" i="7"/>
  <c r="M18" i="7"/>
  <c r="O18" i="7" s="1"/>
  <c r="L18" i="7"/>
  <c r="J18" i="7"/>
  <c r="H18" i="7"/>
  <c r="G18" i="7"/>
  <c r="F18" i="7"/>
  <c r="G19" i="7" s="1"/>
  <c r="E18" i="7"/>
  <c r="C18" i="7"/>
  <c r="T17" i="7"/>
  <c r="Q17" i="7"/>
  <c r="P17" i="7"/>
  <c r="M17" i="7"/>
  <c r="O17" i="7" s="1"/>
  <c r="L17" i="7"/>
  <c r="N17" i="7" s="1"/>
  <c r="K17" i="7"/>
  <c r="J17" i="7"/>
  <c r="H17" i="7"/>
  <c r="F17" i="7"/>
  <c r="E17" i="7"/>
  <c r="C17" i="7"/>
  <c r="T16" i="7"/>
  <c r="Q16" i="7"/>
  <c r="P16" i="7"/>
  <c r="N16" i="7"/>
  <c r="M16" i="7"/>
  <c r="O16" i="7" s="1"/>
  <c r="L16" i="7"/>
  <c r="J16" i="7"/>
  <c r="H16" i="7"/>
  <c r="G16" i="7"/>
  <c r="F16" i="7"/>
  <c r="G17" i="7" s="1"/>
  <c r="E16" i="7"/>
  <c r="C16" i="7"/>
  <c r="T15" i="7"/>
  <c r="P15" i="7"/>
  <c r="Q15" i="7" s="1"/>
  <c r="M15" i="7"/>
  <c r="O15" i="7" s="1"/>
  <c r="L15" i="7"/>
  <c r="N15" i="7" s="1"/>
  <c r="K15" i="7"/>
  <c r="J15" i="7"/>
  <c r="H15" i="7"/>
  <c r="G15" i="7"/>
  <c r="F15" i="7"/>
  <c r="E15" i="7"/>
  <c r="C15" i="7"/>
  <c r="T14" i="7"/>
  <c r="Q14" i="7"/>
  <c r="P14" i="7"/>
  <c r="N14" i="7"/>
  <c r="M14" i="7"/>
  <c r="O14" i="7" s="1"/>
  <c r="L14" i="7"/>
  <c r="K14" i="7"/>
  <c r="J14" i="7"/>
  <c r="H14" i="7"/>
  <c r="I14" i="7" s="1"/>
  <c r="G14" i="7"/>
  <c r="F14" i="7"/>
  <c r="E14" i="7"/>
  <c r="C14" i="7"/>
  <c r="T13" i="7"/>
  <c r="O13" i="7"/>
  <c r="M13" i="7"/>
  <c r="L13" i="7"/>
  <c r="N13" i="7" s="1"/>
  <c r="J13" i="7"/>
  <c r="I13" i="7"/>
  <c r="H13" i="7"/>
  <c r="F13" i="7"/>
  <c r="E13" i="7"/>
  <c r="C13" i="7"/>
  <c r="T12" i="7"/>
  <c r="M12" i="7"/>
  <c r="O12" i="7" s="1"/>
  <c r="L12" i="7"/>
  <c r="N12" i="7" s="1"/>
  <c r="K12" i="7"/>
  <c r="J12" i="7"/>
  <c r="H12" i="7"/>
  <c r="F12" i="7"/>
  <c r="G12" i="7" s="1"/>
  <c r="E12" i="7"/>
  <c r="M11" i="7"/>
  <c r="O11" i="7" s="1"/>
  <c r="L11" i="7"/>
  <c r="C11" i="7" s="1"/>
  <c r="K11" i="7"/>
  <c r="J11" i="7"/>
  <c r="H11" i="7"/>
  <c r="F11" i="7"/>
  <c r="G11" i="7" s="1"/>
  <c r="E11" i="7"/>
  <c r="M10" i="7"/>
  <c r="O10" i="7" s="1"/>
  <c r="L10" i="7"/>
  <c r="N10" i="7" s="1"/>
  <c r="J10" i="7"/>
  <c r="K10" i="7" s="1"/>
  <c r="H10" i="7"/>
  <c r="I10" i="7" s="1"/>
  <c r="F10" i="7"/>
  <c r="G10" i="7" s="1"/>
  <c r="E10" i="7"/>
  <c r="N9" i="7"/>
  <c r="M9" i="7"/>
  <c r="O9" i="7" s="1"/>
  <c r="L9" i="7"/>
  <c r="J9" i="7"/>
  <c r="H9" i="7"/>
  <c r="I9" i="7" s="1"/>
  <c r="F9" i="7"/>
  <c r="K9" i="7" s="1"/>
  <c r="E9" i="7"/>
  <c r="C9" i="7"/>
  <c r="U2" i="7"/>
  <c r="S2" i="7"/>
  <c r="R2" i="7"/>
  <c r="P2" i="7"/>
  <c r="M2" i="7"/>
  <c r="L2" i="7"/>
  <c r="J2" i="7"/>
  <c r="H2" i="7"/>
  <c r="F2" i="7"/>
  <c r="E2" i="7"/>
  <c r="T22" i="3"/>
  <c r="T2" i="3" s="1"/>
  <c r="E22" i="3"/>
  <c r="E2" i="3" s="1"/>
  <c r="J2" i="3"/>
  <c r="M22" i="3"/>
  <c r="M2" i="3" s="1"/>
  <c r="F23" i="3" l="1"/>
  <c r="G23" i="3" s="1"/>
  <c r="G30" i="3"/>
  <c r="I30" i="3"/>
  <c r="K33" i="3"/>
  <c r="K32" i="3"/>
  <c r="H23" i="3"/>
  <c r="I31" i="3"/>
  <c r="Q2" i="8"/>
  <c r="O8" i="8"/>
  <c r="K8" i="8"/>
  <c r="C12" i="8"/>
  <c r="C22" i="8"/>
  <c r="C23" i="8" s="1"/>
  <c r="C24" i="8" s="1"/>
  <c r="C25" i="8" s="1"/>
  <c r="C26" i="8" s="1"/>
  <c r="C27" i="8" s="1"/>
  <c r="I31" i="8"/>
  <c r="K11" i="8"/>
  <c r="K12" i="8"/>
  <c r="C15" i="8"/>
  <c r="C17" i="8"/>
  <c r="C19" i="8"/>
  <c r="J23" i="8"/>
  <c r="K23" i="8" s="1"/>
  <c r="K31" i="8"/>
  <c r="N2" i="8"/>
  <c r="F24" i="8"/>
  <c r="C9" i="8"/>
  <c r="C16" i="8"/>
  <c r="C18" i="8"/>
  <c r="C20" i="8"/>
  <c r="I22" i="3"/>
  <c r="I2" i="3" s="1"/>
  <c r="G31" i="3"/>
  <c r="C22" i="3"/>
  <c r="K22" i="3"/>
  <c r="K2" i="3" s="1"/>
  <c r="F2" i="3"/>
  <c r="H2" i="3"/>
  <c r="Q2" i="7"/>
  <c r="O8" i="7"/>
  <c r="N8" i="7"/>
  <c r="N2" i="7"/>
  <c r="C10" i="7"/>
  <c r="I11" i="7"/>
  <c r="I8" i="7" s="1"/>
  <c r="I12" i="7"/>
  <c r="G13" i="7"/>
  <c r="G8" i="7" s="1"/>
  <c r="K16" i="7"/>
  <c r="K8" i="7" s="1"/>
  <c r="K18" i="7"/>
  <c r="K20" i="7"/>
  <c r="Q20" i="7"/>
  <c r="G21" i="7"/>
  <c r="G2" i="7" s="1"/>
  <c r="I22" i="7"/>
  <c r="F23" i="7"/>
  <c r="I33" i="7"/>
  <c r="O2" i="7"/>
  <c r="C12" i="7"/>
  <c r="C22" i="7"/>
  <c r="C23" i="7" s="1"/>
  <c r="C24" i="7" s="1"/>
  <c r="C25" i="7" s="1"/>
  <c r="C26" i="7" s="1"/>
  <c r="C27" i="7" s="1"/>
  <c r="K30" i="7"/>
  <c r="K22" i="7"/>
  <c r="K33" i="7"/>
  <c r="G34" i="7"/>
  <c r="K13" i="7"/>
  <c r="K21" i="7"/>
  <c r="K2" i="7" s="1"/>
  <c r="I23" i="3" l="1"/>
  <c r="K23" i="3"/>
  <c r="H24" i="8"/>
  <c r="F25" i="8"/>
  <c r="J24" i="8"/>
  <c r="L24" i="8" s="1"/>
  <c r="B24" i="8" s="1"/>
  <c r="J23" i="7"/>
  <c r="L23" i="7" s="1"/>
  <c r="B23" i="7" s="1"/>
  <c r="H23" i="7"/>
  <c r="F24" i="7"/>
  <c r="F26" i="8" l="1"/>
  <c r="J25" i="8"/>
  <c r="L25" i="8" s="1"/>
  <c r="B25" i="8" s="1"/>
  <c r="H25" i="8"/>
  <c r="F25" i="7"/>
  <c r="J24" i="7"/>
  <c r="L24" i="7" s="1"/>
  <c r="B24" i="7" s="1"/>
  <c r="H24" i="7"/>
  <c r="H26" i="8" l="1"/>
  <c r="F27" i="8"/>
  <c r="J26" i="8"/>
  <c r="L26" i="8" s="1"/>
  <c r="B26" i="8" s="1"/>
  <c r="F26" i="7"/>
  <c r="J25" i="7"/>
  <c r="L25" i="7" s="1"/>
  <c r="B25" i="7" s="1"/>
  <c r="H25" i="7"/>
  <c r="T12" i="3"/>
  <c r="P14" i="3"/>
  <c r="Q14" i="3" s="1"/>
  <c r="H27" i="8" l="1"/>
  <c r="J27" i="8"/>
  <c r="L27" i="8" s="1"/>
  <c r="B27" i="8" s="1"/>
  <c r="H26" i="7"/>
  <c r="F27" i="7"/>
  <c r="J26" i="7"/>
  <c r="L26" i="7" s="1"/>
  <c r="B26" i="7" s="1"/>
  <c r="E6" i="8" l="1"/>
  <c r="D27" i="8"/>
  <c r="E7" i="8" s="1"/>
  <c r="H27" i="7"/>
  <c r="J27" i="7"/>
  <c r="L27" i="7" s="1"/>
  <c r="B27" i="7" s="1"/>
  <c r="K25" i="3"/>
  <c r="K26" i="3" s="1"/>
  <c r="K27" i="3" s="1"/>
  <c r="E4" i="3" s="1"/>
  <c r="I25" i="3"/>
  <c r="I26" i="3" s="1"/>
  <c r="I27" i="3" s="1"/>
  <c r="G25" i="3"/>
  <c r="G26" i="3" s="1"/>
  <c r="G27" i="3" s="1"/>
  <c r="E3" i="3" s="1"/>
  <c r="E6" i="7" l="1"/>
  <c r="D27" i="7"/>
  <c r="E7" i="7" s="1"/>
  <c r="N25" i="3"/>
  <c r="T14" i="3"/>
  <c r="T15" i="3"/>
  <c r="T16" i="3"/>
  <c r="T17" i="3"/>
  <c r="T18" i="3"/>
  <c r="T19" i="3"/>
  <c r="T20" i="3"/>
  <c r="T21" i="3"/>
  <c r="T13" i="3"/>
  <c r="N22" i="3"/>
  <c r="N26" i="3" l="1"/>
  <c r="N27" i="3" l="1"/>
  <c r="E5" i="3" s="1"/>
  <c r="P16" i="3"/>
  <c r="P17" i="3"/>
  <c r="P18" i="3"/>
  <c r="P19" i="3"/>
  <c r="P20" i="3"/>
  <c r="P21" i="3"/>
  <c r="P22" i="3"/>
  <c r="Q22" i="3" l="1"/>
  <c r="P2" i="3"/>
  <c r="H18" i="3"/>
  <c r="H19" i="3"/>
  <c r="H20" i="3"/>
  <c r="L11" i="3" l="1"/>
  <c r="P15" i="3" l="1"/>
  <c r="Q15" i="3" s="1"/>
  <c r="M10" i="3"/>
  <c r="M11" i="3"/>
  <c r="M12" i="3"/>
  <c r="M13" i="3"/>
  <c r="M14" i="3"/>
  <c r="M15" i="3"/>
  <c r="M16" i="3"/>
  <c r="M17" i="3"/>
  <c r="M18" i="3"/>
  <c r="M19" i="3"/>
  <c r="M20" i="3"/>
  <c r="M21" i="3"/>
  <c r="M9" i="3"/>
  <c r="L10" i="3"/>
  <c r="L12" i="3"/>
  <c r="L13" i="3"/>
  <c r="L14" i="3"/>
  <c r="L15" i="3"/>
  <c r="L16" i="3"/>
  <c r="L17" i="3"/>
  <c r="L18" i="3"/>
  <c r="L19" i="3"/>
  <c r="L20" i="3"/>
  <c r="L21" i="3"/>
  <c r="L9" i="3"/>
  <c r="J10" i="3"/>
  <c r="C10" i="3" s="1"/>
  <c r="J11" i="3"/>
  <c r="C11" i="3" s="1"/>
  <c r="J12" i="3"/>
  <c r="J13" i="3"/>
  <c r="J14" i="3"/>
  <c r="J15" i="3"/>
  <c r="J16" i="3"/>
  <c r="J17" i="3"/>
  <c r="C17" i="3" s="1"/>
  <c r="J18" i="3"/>
  <c r="J19" i="3"/>
  <c r="J20" i="3"/>
  <c r="J21" i="3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G22" i="3" s="1"/>
  <c r="G2" i="3" s="1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C14" i="3" l="1"/>
  <c r="O2" i="3"/>
  <c r="C15" i="3"/>
  <c r="C18" i="3"/>
  <c r="C12" i="3"/>
  <c r="C9" i="3"/>
  <c r="C16" i="3"/>
  <c r="C20" i="3"/>
  <c r="C19" i="3"/>
  <c r="C13" i="3"/>
  <c r="I12" i="3"/>
  <c r="I9" i="3"/>
  <c r="I13" i="3"/>
  <c r="G15" i="3"/>
  <c r="I10" i="3"/>
  <c r="K11" i="3"/>
  <c r="G19" i="3"/>
  <c r="G13" i="3"/>
  <c r="I14" i="3"/>
  <c r="C21" i="3"/>
  <c r="C23" i="3" s="1"/>
  <c r="C24" i="3" s="1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1" i="3"/>
  <c r="K18" i="3"/>
  <c r="K12" i="3"/>
  <c r="G21" i="3"/>
  <c r="G18" i="3"/>
  <c r="G12" i="3"/>
  <c r="G17" i="3"/>
  <c r="G11" i="3"/>
  <c r="G20" i="3"/>
  <c r="G14" i="3"/>
  <c r="Q16" i="3"/>
  <c r="Q17" i="3"/>
  <c r="Q18" i="3"/>
  <c r="Q19" i="3"/>
  <c r="Q20" i="3"/>
  <c r="Q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C25" i="3" l="1"/>
  <c r="I8" i="3"/>
  <c r="G8" i="3"/>
  <c r="K8" i="3"/>
  <c r="O8" i="3"/>
  <c r="N21" i="3"/>
  <c r="N20" i="3"/>
  <c r="N19" i="3"/>
  <c r="N18" i="3"/>
  <c r="N17" i="3"/>
  <c r="N16" i="3"/>
  <c r="N15" i="3"/>
  <c r="N14" i="3"/>
  <c r="N13" i="3"/>
  <c r="N12" i="3"/>
  <c r="N10" i="3"/>
  <c r="N9" i="3"/>
  <c r="Q2" i="3"/>
  <c r="N2" i="3"/>
  <c r="C26" i="3" l="1"/>
  <c r="N8" i="3"/>
  <c r="C27" i="3" l="1"/>
  <c r="O22" i="3" l="1"/>
  <c r="F24" i="3" l="1"/>
  <c r="Q23" i="3"/>
  <c r="F25" i="3" l="1"/>
  <c r="H24" i="3"/>
  <c r="J24" i="3"/>
  <c r="L24" i="3" s="1"/>
  <c r="B24" i="3" s="1"/>
  <c r="F26" i="3" l="1"/>
  <c r="J25" i="3"/>
  <c r="L25" i="3" s="1"/>
  <c r="B25" i="3" s="1"/>
  <c r="H25" i="3"/>
  <c r="F27" i="3" l="1"/>
  <c r="H26" i="3"/>
  <c r="J26" i="3"/>
  <c r="L26" i="3" s="1"/>
  <c r="B26" i="3" s="1"/>
  <c r="J27" i="3" l="1"/>
  <c r="L27" i="3" s="1"/>
  <c r="B27" i="3" s="1"/>
  <c r="H27" i="3"/>
  <c r="E6" i="3" l="1"/>
  <c r="D27" i="3"/>
  <c r="E7" i="3" s="1"/>
</calcChain>
</file>

<file path=xl/sharedStrings.xml><?xml version="1.0" encoding="utf-8"?>
<sst xmlns="http://schemas.openxmlformats.org/spreadsheetml/2006/main" count="179" uniqueCount="93">
  <si>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</si>
  <si>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</si>
  <si>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</si>
  <si>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</si>
  <si>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</si>
  <si>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</si>
  <si>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</si>
  <si>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</si>
  <si>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</si>
  <si>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</si>
  <si>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</si>
  <si>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</si>
  <si>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</si>
  <si>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</si>
  <si>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</si>
  <si>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</si>
  <si>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</si>
  <si>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</si>
  <si>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</si>
  <si>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</si>
  <si>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</si>
  <si>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</si>
  <si>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</si>
  <si>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</si>
  <si>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</si>
  <si>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</si>
  <si>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</si>
  <si>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</si>
  <si>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</si>
  <si>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</si>
  <si>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</si>
  <si>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</si>
  <si>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</si>
  <si>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t>今期売上</t>
    <rPh sb="0" eb="2">
      <t>コンキ</t>
    </rPh>
    <rPh sb="2" eb="4">
      <t>ウリアゲ</t>
    </rPh>
    <phoneticPr fontId="3"/>
  </si>
  <si>
    <t>前期売上</t>
    <rPh sb="0" eb="2">
      <t>ゼンキ</t>
    </rPh>
    <rPh sb="2" eb="4">
      <t>ウリアゲ</t>
    </rPh>
    <phoneticPr fontId="3"/>
  </si>
  <si>
    <t>前々期売上</t>
    <rPh sb="0" eb="2">
      <t>ゼンゼン</t>
    </rPh>
    <rPh sb="2" eb="3">
      <t>キ</t>
    </rPh>
    <rPh sb="3" eb="5">
      <t>ウリアゲ</t>
    </rPh>
    <phoneticPr fontId="3"/>
  </si>
  <si>
    <t>今期利益</t>
    <rPh sb="0" eb="2">
      <t>コンキ</t>
    </rPh>
    <rPh sb="2" eb="4">
      <t>リエキ</t>
    </rPh>
    <phoneticPr fontId="3"/>
  </si>
  <si>
    <t>前期利益</t>
    <rPh sb="0" eb="2">
      <t>ゼンキ</t>
    </rPh>
    <rPh sb="2" eb="4">
      <t>リエキ</t>
    </rPh>
    <phoneticPr fontId="3"/>
  </si>
  <si>
    <t>前々期利益</t>
    <rPh sb="0" eb="2">
      <t>ゼンゼン</t>
    </rPh>
    <rPh sb="2" eb="3">
      <t>キ</t>
    </rPh>
    <rPh sb="3" eb="5">
      <t>リエキ</t>
    </rPh>
    <phoneticPr fontId="3"/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</si>
  <si>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</si>
  <si>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</si>
  <si>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</si>
  <si>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</si>
  <si>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t>8570　イオンFS</t>
    <phoneticPr fontId="3"/>
  </si>
  <si>
    <r>
      <t>81.8</t>
    </r>
    <r>
      <rPr>
        <sz val="8"/>
        <color rgb="FF666666"/>
        <rFont val="Inherit"/>
        <family val="2"/>
      </rPr>
      <t>円</t>
    </r>
  </si>
  <si>
    <r>
      <t>68.5</t>
    </r>
    <r>
      <rPr>
        <sz val="8"/>
        <color rgb="FF666666"/>
        <rFont val="Inherit"/>
        <family val="2"/>
      </rPr>
      <t>円</t>
    </r>
  </si>
  <si>
    <r>
      <t>0.9</t>
    </r>
    <r>
      <rPr>
        <sz val="8"/>
        <color rgb="FF666666"/>
        <rFont val="Inherit"/>
        <family val="2"/>
      </rPr>
      <t>円</t>
    </r>
  </si>
  <si>
    <r>
      <t>44.2</t>
    </r>
    <r>
      <rPr>
        <sz val="8"/>
        <color rgb="FF666666"/>
        <rFont val="Inherit"/>
        <family val="2"/>
      </rPr>
      <t>円</t>
    </r>
  </si>
  <si>
    <t>2013/03 変</t>
  </si>
  <si>
    <r>
      <t>63.1</t>
    </r>
    <r>
      <rPr>
        <sz val="8"/>
        <color rgb="FF666666"/>
        <rFont val="Inherit"/>
        <family val="2"/>
      </rPr>
      <t>円</t>
    </r>
  </si>
  <si>
    <t>－</t>
  </si>
  <si>
    <r>
      <t>－</t>
    </r>
    <r>
      <rPr>
        <sz val="8"/>
        <color rgb="FF666666"/>
        <rFont val="Inherit"/>
        <family val="2"/>
      </rPr>
      <t>%</t>
    </r>
  </si>
  <si>
    <r>
      <t>96.1</t>
    </r>
    <r>
      <rPr>
        <sz val="8"/>
        <color rgb="FF666666"/>
        <rFont val="Inherit"/>
        <family val="2"/>
      </rPr>
      <t>円</t>
    </r>
  </si>
  <si>
    <r>
      <t>141.3</t>
    </r>
    <r>
      <rPr>
        <sz val="8"/>
        <color rgb="FF666666"/>
        <rFont val="Inherit"/>
        <family val="2"/>
      </rPr>
      <t>円</t>
    </r>
  </si>
  <si>
    <r>
      <t>165.8</t>
    </r>
    <r>
      <rPr>
        <sz val="8"/>
        <color rgb="FF666666"/>
        <rFont val="Inherit"/>
        <family val="2"/>
      </rPr>
      <t>円</t>
    </r>
  </si>
  <si>
    <r>
      <t>182.8</t>
    </r>
    <r>
      <rPr>
        <sz val="8"/>
        <color rgb="FF666666"/>
        <rFont val="Inherit"/>
        <family val="2"/>
      </rPr>
      <t>円</t>
    </r>
  </si>
  <si>
    <r>
      <t>179.2</t>
    </r>
    <r>
      <rPr>
        <sz val="8"/>
        <color rgb="FF666666"/>
        <rFont val="Inherit"/>
        <family val="2"/>
      </rPr>
      <t>円</t>
    </r>
  </si>
  <si>
    <r>
      <t>182.6</t>
    </r>
    <r>
      <rPr>
        <sz val="8"/>
        <color rgb="FF666666"/>
        <rFont val="Inherit"/>
        <family val="2"/>
      </rPr>
      <t>円</t>
    </r>
  </si>
  <si>
    <t>2020/02 変</t>
  </si>
  <si>
    <r>
      <t>158.2</t>
    </r>
    <r>
      <rPr>
        <sz val="8"/>
        <color rgb="FF666666"/>
        <rFont val="Inherit"/>
        <family val="2"/>
      </rPr>
      <t>円</t>
    </r>
  </si>
  <si>
    <r>
      <t>－</t>
    </r>
    <r>
      <rPr>
        <sz val="8"/>
        <color rgb="FF666666"/>
        <rFont val="Inherit"/>
        <family val="2"/>
      </rPr>
      <t>円</t>
    </r>
  </si>
  <si>
    <t>50.00 円</t>
  </si>
  <si>
    <t>60.00 円</t>
  </si>
  <si>
    <t>66.00 円</t>
  </si>
  <si>
    <t>68.00 円</t>
  </si>
  <si>
    <t>2Q</t>
  </si>
  <si>
    <r>
      <t>11.9</t>
    </r>
    <r>
      <rPr>
        <sz val="8"/>
        <color rgb="FF666666"/>
        <rFont val="Inherit"/>
        <family val="2"/>
      </rPr>
      <t>円</t>
    </r>
  </si>
  <si>
    <t>3Q</t>
  </si>
  <si>
    <r>
      <t>39.7</t>
    </r>
    <r>
      <rPr>
        <sz val="8"/>
        <color rgb="FF666666"/>
        <rFont val="Inherit"/>
        <family val="2"/>
      </rPr>
      <t>円</t>
    </r>
  </si>
  <si>
    <r>
      <t>850.8</t>
    </r>
    <r>
      <rPr>
        <sz val="8"/>
        <color rgb="FF666666"/>
        <rFont val="Inherit"/>
        <family val="2"/>
      </rPr>
      <t>円</t>
    </r>
  </si>
  <si>
    <r>
      <t>752.0</t>
    </r>
    <r>
      <rPr>
        <sz val="8"/>
        <color rgb="FF666666"/>
        <rFont val="Inherit"/>
        <family val="2"/>
      </rPr>
      <t>円</t>
    </r>
  </si>
  <si>
    <r>
      <t>722.5</t>
    </r>
    <r>
      <rPr>
        <sz val="8"/>
        <color rgb="FF666666"/>
        <rFont val="Inherit"/>
        <family val="2"/>
      </rPr>
      <t>円</t>
    </r>
  </si>
  <si>
    <r>
      <t>739.4</t>
    </r>
    <r>
      <rPr>
        <sz val="8"/>
        <color rgb="FF666666"/>
        <rFont val="Inherit"/>
        <family val="2"/>
      </rPr>
      <t>円</t>
    </r>
  </si>
  <si>
    <r>
      <t>41.6</t>
    </r>
    <r>
      <rPr>
        <sz val="8"/>
        <color rgb="FF666666"/>
        <rFont val="Inherit"/>
        <family val="2"/>
      </rPr>
      <t>円</t>
    </r>
  </si>
  <si>
    <r>
      <t>736.0</t>
    </r>
    <r>
      <rPr>
        <sz val="8"/>
        <color rgb="FF666666"/>
        <rFont val="Inherit"/>
        <family val="2"/>
      </rPr>
      <t>円</t>
    </r>
  </si>
  <si>
    <r>
      <t>1,071.7</t>
    </r>
    <r>
      <rPr>
        <sz val="8"/>
        <color rgb="FF666666"/>
        <rFont val="Inherit"/>
        <family val="2"/>
      </rPr>
      <t>円</t>
    </r>
  </si>
  <si>
    <r>
      <t>1,258.7</t>
    </r>
    <r>
      <rPr>
        <sz val="8"/>
        <color rgb="FF666666"/>
        <rFont val="Inherit"/>
        <family val="2"/>
      </rPr>
      <t>円</t>
    </r>
  </si>
  <si>
    <r>
      <t>1,268.2</t>
    </r>
    <r>
      <rPr>
        <sz val="8"/>
        <color rgb="FF666666"/>
        <rFont val="Inherit"/>
        <family val="2"/>
      </rPr>
      <t>円</t>
    </r>
  </si>
  <si>
    <r>
      <t>1,349.1</t>
    </r>
    <r>
      <rPr>
        <sz val="8"/>
        <color rgb="FF666666"/>
        <rFont val="Inherit"/>
        <family val="2"/>
      </rPr>
      <t>円</t>
    </r>
  </si>
  <si>
    <r>
      <t>1,604.0</t>
    </r>
    <r>
      <rPr>
        <sz val="8"/>
        <color rgb="FF666666"/>
        <rFont val="Inherit"/>
        <family val="2"/>
      </rPr>
      <t>円</t>
    </r>
  </si>
  <si>
    <r>
      <t>1,714.4</t>
    </r>
    <r>
      <rPr>
        <sz val="8"/>
        <color rgb="FF666666"/>
        <rFont val="Inherit"/>
        <family val="2"/>
      </rPr>
      <t>円</t>
    </r>
  </si>
  <si>
    <r>
      <t>1,763.6</t>
    </r>
    <r>
      <rPr>
        <sz val="8"/>
        <color rgb="FF666666"/>
        <rFont val="Inherit"/>
        <family val="2"/>
      </rPr>
      <t>円</t>
    </r>
  </si>
  <si>
    <r>
      <t>1,822.8</t>
    </r>
    <r>
      <rPr>
        <sz val="8"/>
        <color rgb="FF666666"/>
        <rFont val="Inherit"/>
        <family val="2"/>
      </rPr>
      <t>円</t>
    </r>
  </si>
  <si>
    <r>
      <t>82.0</t>
    </r>
    <r>
      <rPr>
        <sz val="8"/>
        <color rgb="FF666666"/>
        <rFont val="Inherit"/>
        <family val="2"/>
      </rPr>
      <t>円</t>
    </r>
  </si>
  <si>
    <r>
      <t>1,860.1</t>
    </r>
    <r>
      <rPr>
        <sz val="8"/>
        <color rgb="FF666666"/>
        <rFont val="Inherit"/>
        <family val="2"/>
      </rPr>
      <t>円</t>
    </r>
  </si>
  <si>
    <t>2022/02予</t>
  </si>
  <si>
    <r>
      <t>88.0</t>
    </r>
    <r>
      <rPr>
        <sz val="8"/>
        <color rgb="FF666666"/>
        <rFont val="Inherit"/>
        <family val="2"/>
      </rPr>
      <t>円</t>
    </r>
  </si>
  <si>
    <t>34.00 円</t>
  </si>
  <si>
    <t>2022/02(予)</t>
  </si>
  <si>
    <t>40.00 円</t>
  </si>
  <si>
    <t>本</t>
  </si>
  <si>
    <r>
      <t>35.4</t>
    </r>
    <r>
      <rPr>
        <sz val="8"/>
        <color rgb="FF666666"/>
        <rFont val="Inherit"/>
        <family val="2"/>
      </rPr>
      <t>円</t>
    </r>
  </si>
  <si>
    <r>
      <t>54.1</t>
    </r>
    <r>
      <rPr>
        <sz val="8"/>
        <color rgb="FF666666"/>
        <rFont val="Inherit"/>
        <family val="2"/>
      </rPr>
      <t>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</si>
</sst>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sz val="8"/>
      <color theme="1"/>
      <name val="Yu Gothic"/>
      <family val="3"/>
      <charset val="128"/>
      <scheme val="minor"/>
    </font>
    <font>
      <b/>
      <sz val="9"/>
      <color rgb="FFFF0000"/>
      <name val="Inherit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38" fontId="5" fillId="14" borderId="0" xfId="1" applyFont="1" applyFill="1" applyAlignment="1">
      <alignment vertical="center"/>
    </xf>
    <xf numFmtId="0" fontId="15" fillId="15" borderId="1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7" fontId="2" fillId="11" borderId="0" xfId="2" applyNumberFormat="1" applyFont="1" applyFill="1" applyAlignment="1">
      <alignment vertical="center"/>
    </xf>
    <xf numFmtId="9" fontId="2" fillId="0" borderId="0" xfId="2" applyFont="1" applyAlignment="1">
      <alignment horizontal="center" vertical="center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8" fontId="5" fillId="0" borderId="0" xfId="0" applyNumberFormat="1" applyFont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6" borderId="3" xfId="0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left" vertical="center"/>
    </xf>
    <xf numFmtId="0" fontId="16" fillId="6" borderId="3" xfId="0" applyFont="1" applyFill="1" applyBorder="1" applyAlignment="1">
      <alignment horizontal="right" vertical="center"/>
    </xf>
    <xf numFmtId="3" fontId="16" fillId="6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738351854955"/>
          <c:y val="5.0400916380297825E-2"/>
          <c:w val="0.79505128348318166"/>
          <c:h val="0.69810608725455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strRef>
              <c:f>テンプレート!$E$9:$E$27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テンプレート!$J$9:$J$27</c:f>
              <c:numCache>
                <c:formatCode>#,##0_);[Red]\(#,##0\)</c:formatCode>
                <c:ptCount val="19"/>
                <c:pt idx="0">
                  <c:v>17653</c:v>
                </c:pt>
                <c:pt idx="1">
                  <c:v>14788</c:v>
                </c:pt>
                <c:pt idx="2">
                  <c:v>197</c:v>
                </c:pt>
                <c:pt idx="3">
                  <c:v>9540</c:v>
                </c:pt>
                <c:pt idx="4">
                  <c:v>8988</c:v>
                </c:pt>
                <c:pt idx="5">
                  <c:v>13616</c:v>
                </c:pt>
                <c:pt idx="6">
                  <c:v>20743</c:v>
                </c:pt>
                <c:pt idx="7">
                  <c:v>30491</c:v>
                </c:pt>
                <c:pt idx="8">
                  <c:v>35785</c:v>
                </c:pt>
                <c:pt idx="9">
                  <c:v>39454</c:v>
                </c:pt>
                <c:pt idx="10">
                  <c:v>38677</c:v>
                </c:pt>
                <c:pt idx="11">
                  <c:v>39408</c:v>
                </c:pt>
                <c:pt idx="12">
                  <c:v>34149</c:v>
                </c:pt>
                <c:pt idx="13">
                  <c:v>17693</c:v>
                </c:pt>
                <c:pt idx="14">
                  <c:v>46668</c:v>
                </c:pt>
                <c:pt idx="15">
                  <c:v>38494.574999999997</c:v>
                </c:pt>
                <c:pt idx="16">
                  <c:v>40419.303749999999</c:v>
                </c:pt>
                <c:pt idx="17">
                  <c:v>42440.268937500005</c:v>
                </c:pt>
                <c:pt idx="18">
                  <c:v>44562.282384375001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テンプレート!$E$9:$E$27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テンプレート!$L$9:$L$27</c:f>
              <c:numCache>
                <c:formatCode>0.0</c:formatCode>
                <c:ptCount val="19"/>
                <c:pt idx="0">
                  <c:v>81.8</c:v>
                </c:pt>
                <c:pt idx="1">
                  <c:v>68.5</c:v>
                </c:pt>
                <c:pt idx="2">
                  <c:v>0.9</c:v>
                </c:pt>
                <c:pt idx="3">
                  <c:v>44.2</c:v>
                </c:pt>
                <c:pt idx="4">
                  <c:v>41.6</c:v>
                </c:pt>
                <c:pt idx="5">
                  <c:v>63.1</c:v>
                </c:pt>
                <c:pt idx="6">
                  <c:v>96.1</c:v>
                </c:pt>
                <c:pt idx="7">
                  <c:v>141.30000000000001</c:v>
                </c:pt>
                <c:pt idx="8">
                  <c:v>165.8</c:v>
                </c:pt>
                <c:pt idx="9">
                  <c:v>182.8</c:v>
                </c:pt>
                <c:pt idx="10">
                  <c:v>179.2</c:v>
                </c:pt>
                <c:pt idx="11">
                  <c:v>182.6</c:v>
                </c:pt>
                <c:pt idx="12">
                  <c:v>158.19999999999999</c:v>
                </c:pt>
                <c:pt idx="13">
                  <c:v>82</c:v>
                </c:pt>
                <c:pt idx="14" formatCode="#,##0_);[Red]\(#,##0\)">
                  <c:v>216.4</c:v>
                </c:pt>
                <c:pt idx="15">
                  <c:v>178.40700559543322</c:v>
                </c:pt>
                <c:pt idx="16">
                  <c:v>187.32735587520486</c:v>
                </c:pt>
                <c:pt idx="17">
                  <c:v>196.69372366896513</c:v>
                </c:pt>
                <c:pt idx="18">
                  <c:v>206.52840985241338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テンプレート!$E$9:$E$27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テンプレート!$P$9:$P$27</c:f>
              <c:numCache>
                <c:formatCode>General</c:formatCode>
                <c:ptCount val="19"/>
                <c:pt idx="5" formatCode="#,##0_);[Red]\(#,##0\)">
                  <c:v>50</c:v>
                </c:pt>
                <c:pt idx="6" formatCode="#,##0_);[Red]\(#,##0\)">
                  <c:v>60</c:v>
                </c:pt>
                <c:pt idx="7" formatCode="#,##0_);[Red]\(#,##0\)">
                  <c:v>60</c:v>
                </c:pt>
                <c:pt idx="8" formatCode="#,##0_);[Red]\(#,##0\)">
                  <c:v>66</c:v>
                </c:pt>
                <c:pt idx="9" formatCode="#,##0_);[Red]\(#,##0\)">
                  <c:v>68</c:v>
                </c:pt>
                <c:pt idx="10" formatCode="#,##0_);[Red]\(#,##0\)">
                  <c:v>68</c:v>
                </c:pt>
                <c:pt idx="11" formatCode="#,##0_);[Red]\(#,##0\)">
                  <c:v>68</c:v>
                </c:pt>
                <c:pt idx="12" formatCode="#,##0_);[Red]\(#,##0\)">
                  <c:v>68</c:v>
                </c:pt>
                <c:pt idx="13" formatCode="#,##0_);[Red]\(#,##0\)">
                  <c:v>34</c:v>
                </c:pt>
                <c:pt idx="14" formatCode="#,##0_);[Red]\(#,##0\)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AD-4DB3-A0DB-6AFF1F248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3930306584018"/>
          <c:y val="5.5836843069034969E-2"/>
          <c:w val="0.39483702835017964"/>
          <c:h val="7.7320128798333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strRef>
              <c:f>テンプレート!$E$9:$E$27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テンプレート!$F$9:$F$27</c:f>
              <c:numCache>
                <c:formatCode>#,##0_);[Red]\(#,##0\)</c:formatCode>
                <c:ptCount val="19"/>
                <c:pt idx="0">
                  <c:v>181076</c:v>
                </c:pt>
                <c:pt idx="1">
                  <c:v>176007</c:v>
                </c:pt>
                <c:pt idx="2">
                  <c:v>172430</c:v>
                </c:pt>
                <c:pt idx="3">
                  <c:v>169191</c:v>
                </c:pt>
                <c:pt idx="4">
                  <c:v>169853</c:v>
                </c:pt>
                <c:pt idx="5">
                  <c:v>205972</c:v>
                </c:pt>
                <c:pt idx="6">
                  <c:v>286070</c:v>
                </c:pt>
                <c:pt idx="7">
                  <c:v>329046</c:v>
                </c:pt>
                <c:pt idx="8">
                  <c:v>359651</c:v>
                </c:pt>
                <c:pt idx="9">
                  <c:v>375166</c:v>
                </c:pt>
                <c:pt idx="10">
                  <c:v>407970</c:v>
                </c:pt>
                <c:pt idx="11">
                  <c:v>439001</c:v>
                </c:pt>
                <c:pt idx="12">
                  <c:v>457280</c:v>
                </c:pt>
                <c:pt idx="13">
                  <c:v>487309</c:v>
                </c:pt>
                <c:pt idx="14">
                  <c:v>488820</c:v>
                </c:pt>
                <c:pt idx="15">
                  <c:v>513261</c:v>
                </c:pt>
                <c:pt idx="16">
                  <c:v>538924.05000000005</c:v>
                </c:pt>
                <c:pt idx="17">
                  <c:v>565870.25250000006</c:v>
                </c:pt>
                <c:pt idx="18">
                  <c:v>594163.76512500003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テンプレート!$E$9:$E$27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テンプレート!$H$9:$H$27</c:f>
              <c:numCache>
                <c:formatCode>#,##0_);[Red]\(#,##0\)</c:formatCode>
                <c:ptCount val="19"/>
                <c:pt idx="0">
                  <c:v>32863</c:v>
                </c:pt>
                <c:pt idx="1">
                  <c:v>26611</c:v>
                </c:pt>
                <c:pt idx="2">
                  <c:v>20560</c:v>
                </c:pt>
                <c:pt idx="3">
                  <c:v>20717</c:v>
                </c:pt>
                <c:pt idx="4">
                  <c:v>24280</c:v>
                </c:pt>
                <c:pt idx="5">
                  <c:v>33080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65070</c:v>
                </c:pt>
                <c:pt idx="13">
                  <c:v>40651</c:v>
                </c:pt>
                <c:pt idx="14">
                  <c:v>82840</c:v>
                </c:pt>
                <c:pt idx="15">
                  <c:v>57998.493000000002</c:v>
                </c:pt>
                <c:pt idx="16">
                  <c:v>60898.41765000001</c:v>
                </c:pt>
                <c:pt idx="17">
                  <c:v>63943.338532500005</c:v>
                </c:pt>
                <c:pt idx="18">
                  <c:v>67140.505459125008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テンプレート!$E$9:$E$27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テンプレート!$J$9:$J$27</c:f>
              <c:numCache>
                <c:formatCode>#,##0_);[Red]\(#,##0\)</c:formatCode>
                <c:ptCount val="19"/>
                <c:pt idx="0">
                  <c:v>17653</c:v>
                </c:pt>
                <c:pt idx="1">
                  <c:v>14788</c:v>
                </c:pt>
                <c:pt idx="2">
                  <c:v>197</c:v>
                </c:pt>
                <c:pt idx="3">
                  <c:v>9540</c:v>
                </c:pt>
                <c:pt idx="4">
                  <c:v>8988</c:v>
                </c:pt>
                <c:pt idx="5">
                  <c:v>13616</c:v>
                </c:pt>
                <c:pt idx="6">
                  <c:v>20743</c:v>
                </c:pt>
                <c:pt idx="7">
                  <c:v>30491</c:v>
                </c:pt>
                <c:pt idx="8">
                  <c:v>35785</c:v>
                </c:pt>
                <c:pt idx="9">
                  <c:v>39454</c:v>
                </c:pt>
                <c:pt idx="10">
                  <c:v>38677</c:v>
                </c:pt>
                <c:pt idx="11">
                  <c:v>39408</c:v>
                </c:pt>
                <c:pt idx="12">
                  <c:v>34149</c:v>
                </c:pt>
                <c:pt idx="13">
                  <c:v>17693</c:v>
                </c:pt>
                <c:pt idx="14">
                  <c:v>46668</c:v>
                </c:pt>
                <c:pt idx="15">
                  <c:v>38494.574999999997</c:v>
                </c:pt>
                <c:pt idx="16">
                  <c:v>40419.303749999999</c:v>
                </c:pt>
                <c:pt idx="17">
                  <c:v>42440.268937500005</c:v>
                </c:pt>
                <c:pt idx="18">
                  <c:v>44562.282384375001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600000.000000000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2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738351854955"/>
          <c:y val="5.0400916380297825E-2"/>
          <c:w val="0.79505128348318166"/>
          <c:h val="0.69810608725455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'20210707'!$J$1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2A-4803-B11D-12BF79B2DD5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2A-4803-B11D-12BF79B2DD5E}"/>
              </c:ext>
            </c:extLst>
          </c:dPt>
          <c:cat>
            <c:strRef>
              <c:f>'20210707'!$E$9:$E$27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'20210707'!$J$9:$J$27</c:f>
              <c:numCache>
                <c:formatCode>#,##0_);[Red]\(#,##0\)</c:formatCode>
                <c:ptCount val="19"/>
                <c:pt idx="0">
                  <c:v>17653</c:v>
                </c:pt>
                <c:pt idx="1">
                  <c:v>14788</c:v>
                </c:pt>
                <c:pt idx="2">
                  <c:v>197</c:v>
                </c:pt>
                <c:pt idx="3">
                  <c:v>9540</c:v>
                </c:pt>
                <c:pt idx="4">
                  <c:v>8988</c:v>
                </c:pt>
                <c:pt idx="5">
                  <c:v>13616</c:v>
                </c:pt>
                <c:pt idx="6">
                  <c:v>20743</c:v>
                </c:pt>
                <c:pt idx="7">
                  <c:v>30491</c:v>
                </c:pt>
                <c:pt idx="8">
                  <c:v>35785</c:v>
                </c:pt>
                <c:pt idx="9">
                  <c:v>39454</c:v>
                </c:pt>
                <c:pt idx="10">
                  <c:v>38677</c:v>
                </c:pt>
                <c:pt idx="11">
                  <c:v>39408</c:v>
                </c:pt>
                <c:pt idx="12">
                  <c:v>34149</c:v>
                </c:pt>
                <c:pt idx="13">
                  <c:v>17693</c:v>
                </c:pt>
                <c:pt idx="14">
                  <c:v>46668</c:v>
                </c:pt>
                <c:pt idx="15">
                  <c:v>38494.574999999997</c:v>
                </c:pt>
                <c:pt idx="16">
                  <c:v>40419.303749999999</c:v>
                </c:pt>
                <c:pt idx="17">
                  <c:v>42440.268937500005</c:v>
                </c:pt>
                <c:pt idx="18">
                  <c:v>44562.282384375001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2A-4803-B11D-12BF79B2D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'20210707'!$L$1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'20210707'!$E$9:$E$27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'20210707'!$L$9:$L$27</c:f>
              <c:numCache>
                <c:formatCode>0.0</c:formatCode>
                <c:ptCount val="19"/>
                <c:pt idx="0">
                  <c:v>81.8</c:v>
                </c:pt>
                <c:pt idx="1">
                  <c:v>68.5</c:v>
                </c:pt>
                <c:pt idx="2">
                  <c:v>0.9</c:v>
                </c:pt>
                <c:pt idx="3">
                  <c:v>44.2</c:v>
                </c:pt>
                <c:pt idx="4">
                  <c:v>41.6</c:v>
                </c:pt>
                <c:pt idx="5">
                  <c:v>63.1</c:v>
                </c:pt>
                <c:pt idx="6">
                  <c:v>96.1</c:v>
                </c:pt>
                <c:pt idx="7">
                  <c:v>141.30000000000001</c:v>
                </c:pt>
                <c:pt idx="8">
                  <c:v>165.8</c:v>
                </c:pt>
                <c:pt idx="9">
                  <c:v>182.8</c:v>
                </c:pt>
                <c:pt idx="10">
                  <c:v>179.2</c:v>
                </c:pt>
                <c:pt idx="11">
                  <c:v>182.6</c:v>
                </c:pt>
                <c:pt idx="12">
                  <c:v>158.19999999999999</c:v>
                </c:pt>
                <c:pt idx="13">
                  <c:v>82</c:v>
                </c:pt>
                <c:pt idx="14" formatCode="#,##0_);[Red]\(#,##0\)">
                  <c:v>216.4</c:v>
                </c:pt>
                <c:pt idx="15">
                  <c:v>178.40700559543322</c:v>
                </c:pt>
                <c:pt idx="16">
                  <c:v>187.32735587520486</c:v>
                </c:pt>
                <c:pt idx="17">
                  <c:v>196.69372366896513</c:v>
                </c:pt>
                <c:pt idx="18">
                  <c:v>206.52840985241338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2A-4803-B11D-12BF79B2DD5E}"/>
            </c:ext>
          </c:extLst>
        </c:ser>
        <c:ser>
          <c:idx val="2"/>
          <c:order val="2"/>
          <c:tx>
            <c:strRef>
              <c:f>'20210707'!$P$1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'20210707'!$E$9:$E$27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'20210707'!$P$9:$P$27</c:f>
              <c:numCache>
                <c:formatCode>General</c:formatCode>
                <c:ptCount val="19"/>
                <c:pt idx="5" formatCode="#,##0_);[Red]\(#,##0\)">
                  <c:v>50</c:v>
                </c:pt>
                <c:pt idx="6" formatCode="#,##0_);[Red]\(#,##0\)">
                  <c:v>60</c:v>
                </c:pt>
                <c:pt idx="7" formatCode="#,##0_);[Red]\(#,##0\)">
                  <c:v>60</c:v>
                </c:pt>
                <c:pt idx="8" formatCode="#,##0_);[Red]\(#,##0\)">
                  <c:v>66</c:v>
                </c:pt>
                <c:pt idx="9" formatCode="#,##0_);[Red]\(#,##0\)">
                  <c:v>68</c:v>
                </c:pt>
                <c:pt idx="10" formatCode="#,##0_);[Red]\(#,##0\)">
                  <c:v>68</c:v>
                </c:pt>
                <c:pt idx="11" formatCode="#,##0_);[Red]\(#,##0\)">
                  <c:v>68</c:v>
                </c:pt>
                <c:pt idx="12" formatCode="#,##0_);[Red]\(#,##0\)">
                  <c:v>68</c:v>
                </c:pt>
                <c:pt idx="13" formatCode="#,##0_);[Red]\(#,##0\)">
                  <c:v>34</c:v>
                </c:pt>
                <c:pt idx="14" formatCode="#,##0_);[Red]\(#,##0\)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2A-4803-B11D-12BF79B2D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3930306584018"/>
          <c:y val="5.5836843069034969E-2"/>
          <c:w val="0.39483702835017964"/>
          <c:h val="7.7320128798333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'20210707'!$F$1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2C-4B0D-BFA4-216051E93BB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2C-4B0D-BFA4-216051E93BB3}"/>
              </c:ext>
            </c:extLst>
          </c:dPt>
          <c:cat>
            <c:strRef>
              <c:f>'20210707'!$E$9:$E$27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'20210707'!$F$9:$F$27</c:f>
              <c:numCache>
                <c:formatCode>#,##0_);[Red]\(#,##0\)</c:formatCode>
                <c:ptCount val="19"/>
                <c:pt idx="0">
                  <c:v>181076</c:v>
                </c:pt>
                <c:pt idx="1">
                  <c:v>176007</c:v>
                </c:pt>
                <c:pt idx="2">
                  <c:v>172430</c:v>
                </c:pt>
                <c:pt idx="3">
                  <c:v>169191</c:v>
                </c:pt>
                <c:pt idx="4">
                  <c:v>169853</c:v>
                </c:pt>
                <c:pt idx="5">
                  <c:v>205972</c:v>
                </c:pt>
                <c:pt idx="6">
                  <c:v>286070</c:v>
                </c:pt>
                <c:pt idx="7">
                  <c:v>329046</c:v>
                </c:pt>
                <c:pt idx="8">
                  <c:v>359651</c:v>
                </c:pt>
                <c:pt idx="9">
                  <c:v>375166</c:v>
                </c:pt>
                <c:pt idx="10">
                  <c:v>407970</c:v>
                </c:pt>
                <c:pt idx="11">
                  <c:v>439001</c:v>
                </c:pt>
                <c:pt idx="12">
                  <c:v>457280</c:v>
                </c:pt>
                <c:pt idx="13">
                  <c:v>487309</c:v>
                </c:pt>
                <c:pt idx="14">
                  <c:v>488820</c:v>
                </c:pt>
                <c:pt idx="15">
                  <c:v>513261</c:v>
                </c:pt>
                <c:pt idx="16">
                  <c:v>538924.05000000005</c:v>
                </c:pt>
                <c:pt idx="17">
                  <c:v>565870.25250000006</c:v>
                </c:pt>
                <c:pt idx="18">
                  <c:v>594163.76512500003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2C-4B0D-BFA4-216051E9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'20210707'!$H$1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'20210707'!$E$9:$E$27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'20210707'!$H$9:$H$27</c:f>
              <c:numCache>
                <c:formatCode>#,##0_);[Red]\(#,##0\)</c:formatCode>
                <c:ptCount val="19"/>
                <c:pt idx="0">
                  <c:v>32863</c:v>
                </c:pt>
                <c:pt idx="1">
                  <c:v>26611</c:v>
                </c:pt>
                <c:pt idx="2">
                  <c:v>20560</c:v>
                </c:pt>
                <c:pt idx="3">
                  <c:v>20717</c:v>
                </c:pt>
                <c:pt idx="4">
                  <c:v>24280</c:v>
                </c:pt>
                <c:pt idx="5">
                  <c:v>33080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65070</c:v>
                </c:pt>
                <c:pt idx="13">
                  <c:v>40651</c:v>
                </c:pt>
                <c:pt idx="14">
                  <c:v>82840</c:v>
                </c:pt>
                <c:pt idx="15">
                  <c:v>57998.493000000002</c:v>
                </c:pt>
                <c:pt idx="16">
                  <c:v>60898.41765000001</c:v>
                </c:pt>
                <c:pt idx="17">
                  <c:v>63943.338532500005</c:v>
                </c:pt>
                <c:pt idx="18">
                  <c:v>67140.505459125008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2C-4B0D-BFA4-216051E93BB3}"/>
            </c:ext>
          </c:extLst>
        </c:ser>
        <c:ser>
          <c:idx val="2"/>
          <c:order val="2"/>
          <c:tx>
            <c:strRef>
              <c:f>'20210707'!$J$1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'20210707'!$E$9:$E$27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'20210707'!$J$9:$J$27</c:f>
              <c:numCache>
                <c:formatCode>#,##0_);[Red]\(#,##0\)</c:formatCode>
                <c:ptCount val="19"/>
                <c:pt idx="0">
                  <c:v>17653</c:v>
                </c:pt>
                <c:pt idx="1">
                  <c:v>14788</c:v>
                </c:pt>
                <c:pt idx="2">
                  <c:v>197</c:v>
                </c:pt>
                <c:pt idx="3">
                  <c:v>9540</c:v>
                </c:pt>
                <c:pt idx="4">
                  <c:v>8988</c:v>
                </c:pt>
                <c:pt idx="5">
                  <c:v>13616</c:v>
                </c:pt>
                <c:pt idx="6">
                  <c:v>20743</c:v>
                </c:pt>
                <c:pt idx="7">
                  <c:v>30491</c:v>
                </c:pt>
                <c:pt idx="8">
                  <c:v>35785</c:v>
                </c:pt>
                <c:pt idx="9">
                  <c:v>39454</c:v>
                </c:pt>
                <c:pt idx="10">
                  <c:v>38677</c:v>
                </c:pt>
                <c:pt idx="11">
                  <c:v>39408</c:v>
                </c:pt>
                <c:pt idx="12">
                  <c:v>34149</c:v>
                </c:pt>
                <c:pt idx="13">
                  <c:v>17693</c:v>
                </c:pt>
                <c:pt idx="14">
                  <c:v>46668</c:v>
                </c:pt>
                <c:pt idx="15">
                  <c:v>38494.574999999997</c:v>
                </c:pt>
                <c:pt idx="16">
                  <c:v>40419.303749999999</c:v>
                </c:pt>
                <c:pt idx="17">
                  <c:v>42440.268937500005</c:v>
                </c:pt>
                <c:pt idx="18">
                  <c:v>44562.282384375001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2C-4B0D-BFA4-216051E93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600000.000000000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2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738351854955"/>
          <c:y val="5.0400916380297825E-2"/>
          <c:w val="0.79505128348318166"/>
          <c:h val="0.69810608725455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'20210409'!$J$1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2A-4547-8BD0-D995BDFE104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2A-4547-8BD0-D995BDFE104C}"/>
              </c:ext>
            </c:extLst>
          </c:dPt>
          <c:cat>
            <c:strRef>
              <c:f>'20210409'!$E$9:$E$27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'20210409'!$J$9:$J$27</c:f>
              <c:numCache>
                <c:formatCode>#,##0_);[Red]\(#,##0\)</c:formatCode>
                <c:ptCount val="19"/>
                <c:pt idx="0">
                  <c:v>17653</c:v>
                </c:pt>
                <c:pt idx="1">
                  <c:v>14788</c:v>
                </c:pt>
                <c:pt idx="2">
                  <c:v>197</c:v>
                </c:pt>
                <c:pt idx="3">
                  <c:v>9540</c:v>
                </c:pt>
                <c:pt idx="4">
                  <c:v>8988</c:v>
                </c:pt>
                <c:pt idx="5">
                  <c:v>13616</c:v>
                </c:pt>
                <c:pt idx="6">
                  <c:v>20743</c:v>
                </c:pt>
                <c:pt idx="7">
                  <c:v>30491</c:v>
                </c:pt>
                <c:pt idx="8">
                  <c:v>35785</c:v>
                </c:pt>
                <c:pt idx="9">
                  <c:v>39454</c:v>
                </c:pt>
                <c:pt idx="10">
                  <c:v>38677</c:v>
                </c:pt>
                <c:pt idx="11">
                  <c:v>39408</c:v>
                </c:pt>
                <c:pt idx="12">
                  <c:v>34149</c:v>
                </c:pt>
                <c:pt idx="13">
                  <c:v>17693</c:v>
                </c:pt>
                <c:pt idx="14">
                  <c:v>33955.691120000003</c:v>
                </c:pt>
                <c:pt idx="15">
                  <c:v>35313.918764800001</c:v>
                </c:pt>
                <c:pt idx="16">
                  <c:v>36726.475515392005</c:v>
                </c:pt>
                <c:pt idx="17">
                  <c:v>38195.53453600769</c:v>
                </c:pt>
                <c:pt idx="18">
                  <c:v>39723.355917448003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2A-4547-8BD0-D995BDFE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'20210409'!$L$1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'20210409'!$E$9:$E$27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'20210409'!$L$9:$L$27</c:f>
              <c:numCache>
                <c:formatCode>0.0</c:formatCode>
                <c:ptCount val="19"/>
                <c:pt idx="0">
                  <c:v>81.8</c:v>
                </c:pt>
                <c:pt idx="1">
                  <c:v>68.5</c:v>
                </c:pt>
                <c:pt idx="2">
                  <c:v>0.9</c:v>
                </c:pt>
                <c:pt idx="3">
                  <c:v>44.2</c:v>
                </c:pt>
                <c:pt idx="4">
                  <c:v>41.6</c:v>
                </c:pt>
                <c:pt idx="5">
                  <c:v>63.1</c:v>
                </c:pt>
                <c:pt idx="6">
                  <c:v>96.1</c:v>
                </c:pt>
                <c:pt idx="7">
                  <c:v>141.30000000000001</c:v>
                </c:pt>
                <c:pt idx="8">
                  <c:v>165.8</c:v>
                </c:pt>
                <c:pt idx="9">
                  <c:v>182.8</c:v>
                </c:pt>
                <c:pt idx="10">
                  <c:v>179.2</c:v>
                </c:pt>
                <c:pt idx="11">
                  <c:v>182.6</c:v>
                </c:pt>
                <c:pt idx="12">
                  <c:v>158.19999999999999</c:v>
                </c:pt>
                <c:pt idx="13">
                  <c:v>82</c:v>
                </c:pt>
                <c:pt idx="14">
                  <c:v>157.37108867009553</c:v>
                </c:pt>
                <c:pt idx="15">
                  <c:v>163.66593221689934</c:v>
                </c:pt>
                <c:pt idx="16">
                  <c:v>170.21256950557535</c:v>
                </c:pt>
                <c:pt idx="17">
                  <c:v>177.02107228579837</c:v>
                </c:pt>
                <c:pt idx="18">
                  <c:v>184.10191517723032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2A-4547-8BD0-D995BDFE104C}"/>
            </c:ext>
          </c:extLst>
        </c:ser>
        <c:ser>
          <c:idx val="2"/>
          <c:order val="2"/>
          <c:tx>
            <c:strRef>
              <c:f>'20210409'!$P$1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'20210409'!$E$9:$E$27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'20210409'!$P$9:$P$27</c:f>
              <c:numCache>
                <c:formatCode>General</c:formatCode>
                <c:ptCount val="19"/>
                <c:pt idx="5" formatCode="#,##0_);[Red]\(#,##0\)">
                  <c:v>50</c:v>
                </c:pt>
                <c:pt idx="6" formatCode="#,##0_);[Red]\(#,##0\)">
                  <c:v>60</c:v>
                </c:pt>
                <c:pt idx="7" formatCode="#,##0_);[Red]\(#,##0\)">
                  <c:v>60</c:v>
                </c:pt>
                <c:pt idx="8" formatCode="#,##0_);[Red]\(#,##0\)">
                  <c:v>66</c:v>
                </c:pt>
                <c:pt idx="9" formatCode="#,##0_);[Red]\(#,##0\)">
                  <c:v>68</c:v>
                </c:pt>
                <c:pt idx="10" formatCode="#,##0_);[Red]\(#,##0\)">
                  <c:v>68</c:v>
                </c:pt>
                <c:pt idx="11" formatCode="#,##0_);[Red]\(#,##0\)">
                  <c:v>68</c:v>
                </c:pt>
                <c:pt idx="12" formatCode="#,##0_);[Red]\(#,##0\)">
                  <c:v>68</c:v>
                </c:pt>
                <c:pt idx="13" formatCode="#,##0_);[Red]\(#,##0\)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2A-4547-8BD0-D995BDFE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3930306584018"/>
          <c:y val="5.5836843069034969E-2"/>
          <c:w val="0.39483702835017964"/>
          <c:h val="7.7320128798333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'20210409'!$F$1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8B-45B1-8981-E7CDCAB6589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8B-45B1-8981-E7CDCAB65894}"/>
              </c:ext>
            </c:extLst>
          </c:dPt>
          <c:cat>
            <c:strRef>
              <c:f>'20210409'!$E$9:$E$27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'20210409'!$F$9:$F$27</c:f>
              <c:numCache>
                <c:formatCode>#,##0_);[Red]\(#,##0\)</c:formatCode>
                <c:ptCount val="19"/>
                <c:pt idx="0">
                  <c:v>181076</c:v>
                </c:pt>
                <c:pt idx="1">
                  <c:v>176007</c:v>
                </c:pt>
                <c:pt idx="2">
                  <c:v>172430</c:v>
                </c:pt>
                <c:pt idx="3">
                  <c:v>169191</c:v>
                </c:pt>
                <c:pt idx="4">
                  <c:v>169853</c:v>
                </c:pt>
                <c:pt idx="5">
                  <c:v>205972</c:v>
                </c:pt>
                <c:pt idx="6">
                  <c:v>286070</c:v>
                </c:pt>
                <c:pt idx="7">
                  <c:v>329046</c:v>
                </c:pt>
                <c:pt idx="8">
                  <c:v>359651</c:v>
                </c:pt>
                <c:pt idx="9">
                  <c:v>375166</c:v>
                </c:pt>
                <c:pt idx="10">
                  <c:v>407970</c:v>
                </c:pt>
                <c:pt idx="11">
                  <c:v>439001</c:v>
                </c:pt>
                <c:pt idx="12">
                  <c:v>457280</c:v>
                </c:pt>
                <c:pt idx="13">
                  <c:v>487309</c:v>
                </c:pt>
                <c:pt idx="14">
                  <c:v>506801.36000000004</c:v>
                </c:pt>
                <c:pt idx="15">
                  <c:v>527073.41440000001</c:v>
                </c:pt>
                <c:pt idx="16">
                  <c:v>548156.35097600007</c:v>
                </c:pt>
                <c:pt idx="17">
                  <c:v>570082.60501504014</c:v>
                </c:pt>
                <c:pt idx="18">
                  <c:v>592885.90921564179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8B-45B1-8981-E7CDCAB65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'20210409'!$H$1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'20210409'!$E$9:$E$27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'20210409'!$H$9:$H$27</c:f>
              <c:numCache>
                <c:formatCode>#,##0_);[Red]\(#,##0\)</c:formatCode>
                <c:ptCount val="19"/>
                <c:pt idx="0">
                  <c:v>32863</c:v>
                </c:pt>
                <c:pt idx="1">
                  <c:v>26611</c:v>
                </c:pt>
                <c:pt idx="2">
                  <c:v>20560</c:v>
                </c:pt>
                <c:pt idx="3">
                  <c:v>20717</c:v>
                </c:pt>
                <c:pt idx="4">
                  <c:v>24280</c:v>
                </c:pt>
                <c:pt idx="5">
                  <c:v>33080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65070</c:v>
                </c:pt>
                <c:pt idx="13">
                  <c:v>40651</c:v>
                </c:pt>
                <c:pt idx="14">
                  <c:v>57268.553680000005</c:v>
                </c:pt>
                <c:pt idx="15">
                  <c:v>59559.295827200003</c:v>
                </c:pt>
                <c:pt idx="16">
                  <c:v>61941.667660288011</c:v>
                </c:pt>
                <c:pt idx="17">
                  <c:v>64419.334366699535</c:v>
                </c:pt>
                <c:pt idx="18">
                  <c:v>66996.107741367523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8B-45B1-8981-E7CDCAB65894}"/>
            </c:ext>
          </c:extLst>
        </c:ser>
        <c:ser>
          <c:idx val="2"/>
          <c:order val="2"/>
          <c:tx>
            <c:strRef>
              <c:f>'20210409'!$J$1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'20210409'!$E$9:$E$27</c:f>
              <c:strCache>
                <c:ptCount val="19"/>
                <c:pt idx="0">
                  <c:v>2008年2月</c:v>
                </c:pt>
                <c:pt idx="1">
                  <c:v>2009年2月</c:v>
                </c:pt>
                <c:pt idx="2">
                  <c:v>2010年2月</c:v>
                </c:pt>
                <c:pt idx="3">
                  <c:v>2011年2月</c:v>
                </c:pt>
                <c:pt idx="4">
                  <c:v>2012年2月</c:v>
                </c:pt>
                <c:pt idx="5">
                  <c:v>2013/03 変</c:v>
                </c:pt>
                <c:pt idx="6">
                  <c:v>2014年3月</c:v>
                </c:pt>
                <c:pt idx="7">
                  <c:v>2015年3月</c:v>
                </c:pt>
                <c:pt idx="8">
                  <c:v>2016年3月</c:v>
                </c:pt>
                <c:pt idx="9">
                  <c:v>2017年3月</c:v>
                </c:pt>
                <c:pt idx="10">
                  <c:v>2018年3月</c:v>
                </c:pt>
                <c:pt idx="11">
                  <c:v>2019年3月</c:v>
                </c:pt>
                <c:pt idx="12">
                  <c:v>2020/02 変</c:v>
                </c:pt>
                <c:pt idx="13">
                  <c:v>2021年2月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</c:strCache>
            </c:strRef>
          </c:cat>
          <c:val>
            <c:numRef>
              <c:f>'20210409'!$J$9:$J$27</c:f>
              <c:numCache>
                <c:formatCode>#,##0_);[Red]\(#,##0\)</c:formatCode>
                <c:ptCount val="19"/>
                <c:pt idx="0">
                  <c:v>17653</c:v>
                </c:pt>
                <c:pt idx="1">
                  <c:v>14788</c:v>
                </c:pt>
                <c:pt idx="2">
                  <c:v>197</c:v>
                </c:pt>
                <c:pt idx="3">
                  <c:v>9540</c:v>
                </c:pt>
                <c:pt idx="4">
                  <c:v>8988</c:v>
                </c:pt>
                <c:pt idx="5">
                  <c:v>13616</c:v>
                </c:pt>
                <c:pt idx="6">
                  <c:v>20743</c:v>
                </c:pt>
                <c:pt idx="7">
                  <c:v>30491</c:v>
                </c:pt>
                <c:pt idx="8">
                  <c:v>35785</c:v>
                </c:pt>
                <c:pt idx="9">
                  <c:v>39454</c:v>
                </c:pt>
                <c:pt idx="10">
                  <c:v>38677</c:v>
                </c:pt>
                <c:pt idx="11">
                  <c:v>39408</c:v>
                </c:pt>
                <c:pt idx="12">
                  <c:v>34149</c:v>
                </c:pt>
                <c:pt idx="13">
                  <c:v>17693</c:v>
                </c:pt>
                <c:pt idx="14">
                  <c:v>33955.691120000003</c:v>
                </c:pt>
                <c:pt idx="15">
                  <c:v>35313.918764800001</c:v>
                </c:pt>
                <c:pt idx="16">
                  <c:v>36726.475515392005</c:v>
                </c:pt>
                <c:pt idx="17">
                  <c:v>38195.53453600769</c:v>
                </c:pt>
                <c:pt idx="18">
                  <c:v>39723.355917448003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8B-45B1-8981-E7CDCAB65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600000.000000000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2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47626</xdr:colOff>
      <xdr:row>16</xdr:row>
      <xdr:rowOff>28575</xdr:rowOff>
    </xdr:from>
    <xdr:to>
      <xdr:col>28</xdr:col>
      <xdr:colOff>619126</xdr:colOff>
      <xdr:row>33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0.41889</cdr:x>
      <cdr:y>0.05351</cdr:y>
    </cdr:from>
    <cdr:to>
      <cdr:x>0.89127</cdr:x>
      <cdr:y>0.36455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238375" y="152400"/>
          <a:ext cx="2524125" cy="8858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47626</xdr:colOff>
      <xdr:row>16</xdr:row>
      <xdr:rowOff>28575</xdr:rowOff>
    </xdr:from>
    <xdr:to>
      <xdr:col>28</xdr:col>
      <xdr:colOff>619126</xdr:colOff>
      <xdr:row>33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9DF922-C758-4938-9CDB-2F3BF629E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B58D7A6-6C14-4C0F-A0D2-187972089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0.41889</cdr:x>
      <cdr:y>0.05351</cdr:y>
    </cdr:from>
    <cdr:to>
      <cdr:x>0.89127</cdr:x>
      <cdr:y>0.36455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238375" y="152400"/>
          <a:ext cx="2524125" cy="8858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47626</xdr:colOff>
      <xdr:row>16</xdr:row>
      <xdr:rowOff>28575</xdr:rowOff>
    </xdr:from>
    <xdr:to>
      <xdr:col>28</xdr:col>
      <xdr:colOff>619126</xdr:colOff>
      <xdr:row>33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2997F23-DC1B-44EF-9129-54FADC1D8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C49CC25-DD8D-4D20-896C-4BAFF0EED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0.41889</cdr:x>
      <cdr:y>0.05351</cdr:y>
    </cdr:from>
    <cdr:to>
      <cdr:x>0.89127</cdr:x>
      <cdr:y>0.36455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238375" y="152400"/>
          <a:ext cx="2524125" cy="8858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U47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B3" sqref="B3:D3"/>
    </sheetView>
  </sheetViews>
  <sheetFormatPr defaultRowHeight="12"/>
  <cols>
    <col min="1" max="1" width="9.375" style="1" customWidth="1"/>
    <col min="2" max="2" width="5.375" style="16" customWidth="1"/>
    <col min="3" max="3" width="7.875" style="16" customWidth="1"/>
    <col min="4" max="4" width="6.375" style="16" customWidth="1"/>
    <col min="5" max="5" width="9" style="16" bestFit="1" customWidth="1"/>
    <col min="6" max="6" width="8" style="16" customWidth="1"/>
    <col min="7" max="7" width="6.375" style="35" customWidth="1"/>
    <col min="8" max="8" width="6.125" style="16" customWidth="1"/>
    <col min="9" max="9" width="5.875" style="43" customWidth="1"/>
    <col min="10" max="10" width="5.75" style="16" customWidth="1"/>
    <col min="11" max="11" width="6.5" style="16" customWidth="1"/>
    <col min="12" max="12" width="5.375" style="16" customWidth="1"/>
    <col min="13" max="13" width="6.125" style="16" customWidth="1"/>
    <col min="14" max="14" width="4.75" style="16" bestFit="1" customWidth="1"/>
    <col min="15" max="15" width="4.5" style="16" customWidth="1"/>
    <col min="16" max="16" width="4" style="16" customWidth="1"/>
    <col min="17" max="17" width="4.875" style="16" customWidth="1"/>
    <col min="18" max="18" width="6.5" style="44" customWidth="1"/>
    <col min="19" max="19" width="5.75" style="44" customWidth="1"/>
    <col min="20" max="20" width="3.375" style="16" customWidth="1"/>
    <col min="21" max="21" width="6.875" style="44" customWidth="1"/>
    <col min="22" max="29" width="9" style="16"/>
    <col min="30" max="30" width="5.125" style="16" customWidth="1"/>
    <col min="31" max="16384" width="9" style="16"/>
  </cols>
  <sheetData>
    <row r="1" spans="1:2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2" t="s">
        <v>25</v>
      </c>
      <c r="H1" s="3" t="s">
        <v>3</v>
      </c>
      <c r="I1" s="71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6" t="s">
        <v>39</v>
      </c>
      <c r="S1" s="66" t="s">
        <v>40</v>
      </c>
      <c r="U1" s="66" t="s">
        <v>42</v>
      </c>
    </row>
    <row r="2" spans="1:21" ht="41.25" customHeight="1" thickBot="1">
      <c r="A2" s="59" t="s">
        <v>43</v>
      </c>
      <c r="B2" s="42">
        <v>1420</v>
      </c>
      <c r="C2" s="9"/>
      <c r="D2" s="9"/>
      <c r="E2" s="36">
        <f>+E22</f>
        <v>44228</v>
      </c>
      <c r="F2" s="47">
        <f t="shared" ref="F2:M2" si="0">+F22</f>
        <v>487309</v>
      </c>
      <c r="G2" s="48">
        <f t="shared" si="0"/>
        <v>6.5668736878936318E-2</v>
      </c>
      <c r="H2" s="9">
        <f t="shared" si="0"/>
        <v>40651</v>
      </c>
      <c r="I2" s="49">
        <f t="shared" si="0"/>
        <v>8.3419349940181686E-2</v>
      </c>
      <c r="J2" s="47">
        <f t="shared" si="0"/>
        <v>17693</v>
      </c>
      <c r="K2" s="49">
        <f t="shared" si="0"/>
        <v>3.6307558448540861E-2</v>
      </c>
      <c r="L2" s="9">
        <f t="shared" si="0"/>
        <v>82</v>
      </c>
      <c r="M2" s="9">
        <f t="shared" si="0"/>
        <v>1860.1</v>
      </c>
      <c r="N2" s="17">
        <f t="shared" ref="N2" si="1">+B2/L2</f>
        <v>17.317073170731707</v>
      </c>
      <c r="O2" s="18">
        <f>+B2/M2</f>
        <v>0.76339981721412831</v>
      </c>
      <c r="P2" s="50">
        <f>+P22</f>
        <v>34</v>
      </c>
      <c r="Q2" s="51">
        <f t="shared" ref="Q2" si="2">+P2/B2</f>
        <v>2.3943661971830985E-2</v>
      </c>
      <c r="R2" s="75">
        <f t="shared" ref="R2:U2" si="3">+R22</f>
        <v>6123721</v>
      </c>
      <c r="S2" s="75">
        <f t="shared" si="3"/>
        <v>401462</v>
      </c>
      <c r="T2" s="76">
        <f t="shared" si="3"/>
        <v>6.5558506012929063E-2</v>
      </c>
      <c r="U2" s="75">
        <f t="shared" si="3"/>
        <v>269806</v>
      </c>
    </row>
    <row r="3" spans="1:21" ht="15.75" customHeight="1">
      <c r="A3" s="61">
        <v>44476</v>
      </c>
      <c r="B3" s="86" t="s">
        <v>28</v>
      </c>
      <c r="C3" s="87"/>
      <c r="D3" s="87"/>
      <c r="E3" s="52">
        <f>+G27</f>
        <v>0.05</v>
      </c>
      <c r="F3" s="44"/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60"/>
      <c r="S3" s="60"/>
      <c r="T3" s="44"/>
    </row>
    <row r="4" spans="1:21" s="44" customFormat="1" ht="15.75" customHeight="1">
      <c r="A4" s="1"/>
      <c r="B4" s="90" t="s">
        <v>29</v>
      </c>
      <c r="C4" s="91"/>
      <c r="D4" s="91"/>
      <c r="E4" s="53">
        <f>+K27</f>
        <v>7.4999999999999997E-2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60"/>
      <c r="S4" s="60"/>
    </row>
    <row r="5" spans="1:21" s="44" customFormat="1" ht="15.75" customHeight="1">
      <c r="A5" s="1"/>
      <c r="B5" s="90" t="s">
        <v>30</v>
      </c>
      <c r="C5" s="91"/>
      <c r="D5" s="91"/>
      <c r="E5" s="54">
        <f>+N27</f>
        <v>10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60"/>
      <c r="S5" s="60"/>
    </row>
    <row r="6" spans="1:21" s="44" customFormat="1" ht="15.75" customHeight="1">
      <c r="A6" s="68"/>
      <c r="B6" s="90" t="s">
        <v>31</v>
      </c>
      <c r="C6" s="91"/>
      <c r="D6" s="91"/>
      <c r="E6" s="54">
        <f>+B27</f>
        <v>2065.2840985241337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60"/>
      <c r="S6" s="60"/>
    </row>
    <row r="7" spans="1:21" s="44" customFormat="1" ht="15.75" customHeight="1" thickBot="1">
      <c r="A7" s="1"/>
      <c r="B7" s="92" t="s">
        <v>32</v>
      </c>
      <c r="C7" s="93"/>
      <c r="D7" s="93"/>
      <c r="E7" s="55">
        <f>+D27</f>
        <v>0.45442542149586879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60"/>
      <c r="S7" s="60"/>
    </row>
    <row r="8" spans="1:21">
      <c r="A8" s="34" t="s">
        <v>15</v>
      </c>
      <c r="C8" s="1" t="s">
        <v>27</v>
      </c>
      <c r="G8" s="14">
        <f>AVERAGE(G9:G21)</f>
        <v>8.582131601965598E-2</v>
      </c>
      <c r="I8" s="14">
        <f>AVERAGE(I9:I21)</f>
        <v>0.14574483015263601</v>
      </c>
      <c r="K8" s="14">
        <f>AVERAGE(K9:K21)</f>
        <v>7.5934436900818053E-2</v>
      </c>
      <c r="N8" s="13">
        <f>AVERAGE(N9:N21)</f>
        <v>20.273507072021481</v>
      </c>
      <c r="O8" s="13">
        <f>AVERAGE(O9:O21)</f>
        <v>1.6423750478571466</v>
      </c>
    </row>
    <row r="9" spans="1:21">
      <c r="A9" s="1">
        <v>8570</v>
      </c>
      <c r="B9" s="42">
        <v>1515</v>
      </c>
      <c r="C9" s="46">
        <f t="shared" ref="C9:C20" si="4">+J9/L9*1000000</f>
        <v>215806845.96577018</v>
      </c>
      <c r="E9" s="36">
        <f>+コピー!B2</f>
        <v>39479</v>
      </c>
      <c r="F9" s="32">
        <f>+コピー!C2</f>
        <v>181076</v>
      </c>
      <c r="H9" s="32">
        <f>+コピー!E2</f>
        <v>32863</v>
      </c>
      <c r="I9" s="7">
        <f>+H9/F9</f>
        <v>0.18148733128631073</v>
      </c>
      <c r="J9" s="32">
        <f>+コピー!I2</f>
        <v>17653</v>
      </c>
      <c r="K9" s="7">
        <f>+J9/F9</f>
        <v>9.7489451942830638E-2</v>
      </c>
      <c r="L9" s="33">
        <f>VALUE(SUBSTITUTE(コピー!K2,"円","　"))</f>
        <v>81.8</v>
      </c>
      <c r="M9" s="33">
        <f>VALUE(SUBSTITUTE(コピー!L2,"円","　"))</f>
        <v>850.8</v>
      </c>
      <c r="N9" s="10">
        <f t="shared" ref="N9:N23" si="5">+B9/L9</f>
        <v>18.52078239608802</v>
      </c>
      <c r="O9" s="10">
        <f>+B9/M9</f>
        <v>1.7806770098730607</v>
      </c>
    </row>
    <row r="10" spans="1:21">
      <c r="B10" s="42">
        <v>1257</v>
      </c>
      <c r="C10" s="46">
        <f t="shared" si="4"/>
        <v>215883211.67883211</v>
      </c>
      <c r="E10" s="36">
        <f>+コピー!B3</f>
        <v>39845</v>
      </c>
      <c r="F10" s="32">
        <f>+コピー!C3</f>
        <v>176007</v>
      </c>
      <c r="G10" s="7">
        <f>+(F10-F9)/F9</f>
        <v>-2.7993770571472752E-2</v>
      </c>
      <c r="H10" s="32">
        <f>+コピー!E3</f>
        <v>26611</v>
      </c>
      <c r="I10" s="7">
        <f t="shared" ref="I10:I21" si="6">+H10/F10</f>
        <v>0.15119285028436369</v>
      </c>
      <c r="J10" s="32">
        <f>+コピー!I3</f>
        <v>14788</v>
      </c>
      <c r="K10" s="7">
        <f t="shared" ref="K10:K21" si="7">+J10/F10</f>
        <v>8.401938559261847E-2</v>
      </c>
      <c r="L10" s="33">
        <f>VALUE(SUBSTITUTE(コピー!K3,"円","　"))</f>
        <v>68.5</v>
      </c>
      <c r="M10" s="33">
        <f>VALUE(SUBSTITUTE(コピー!L3,"円","　"))</f>
        <v>752</v>
      </c>
      <c r="N10" s="10">
        <f t="shared" si="5"/>
        <v>18.350364963503651</v>
      </c>
      <c r="O10" s="10">
        <f t="shared" ref="O10:O21" si="8">+B10/M10</f>
        <v>1.6715425531914894</v>
      </c>
    </row>
    <row r="11" spans="1:21">
      <c r="B11" s="42">
        <v>905</v>
      </c>
      <c r="C11" s="46">
        <f t="shared" si="4"/>
        <v>218888888.8888889</v>
      </c>
      <c r="E11" s="36">
        <f>+コピー!B4</f>
        <v>40210</v>
      </c>
      <c r="F11" s="32">
        <f>+コピー!C4</f>
        <v>172430</v>
      </c>
      <c r="G11" s="7">
        <f t="shared" ref="G11:G21" si="9">+(F11-F10)/F10</f>
        <v>-2.0323055333026526E-2</v>
      </c>
      <c r="H11" s="32">
        <f>+コピー!E4</f>
        <v>20560</v>
      </c>
      <c r="I11" s="7">
        <f t="shared" si="6"/>
        <v>0.1192367917415763</v>
      </c>
      <c r="J11" s="32">
        <f>+コピー!I4</f>
        <v>197</v>
      </c>
      <c r="K11" s="7">
        <f t="shared" si="7"/>
        <v>1.1424926056950646E-3</v>
      </c>
      <c r="L11" s="33">
        <f>VALUE(SUBSTITUTE(コピー!K4,"円","　"))</f>
        <v>0.9</v>
      </c>
      <c r="M11" s="33">
        <f>VALUE(SUBSTITUTE(コピー!L4,"円","　"))</f>
        <v>722.5</v>
      </c>
      <c r="N11" s="10"/>
      <c r="O11" s="10">
        <f t="shared" si="8"/>
        <v>1.2525951557093427</v>
      </c>
    </row>
    <row r="12" spans="1:21">
      <c r="B12" s="42">
        <v>1034</v>
      </c>
      <c r="C12" s="46">
        <f t="shared" si="4"/>
        <v>215837104.07239819</v>
      </c>
      <c r="E12" s="36">
        <f>+コピー!B5</f>
        <v>40575</v>
      </c>
      <c r="F12" s="32">
        <f>+コピー!C5</f>
        <v>169191</v>
      </c>
      <c r="G12" s="7">
        <f t="shared" si="9"/>
        <v>-1.8784434263179262E-2</v>
      </c>
      <c r="H12" s="32">
        <f>+コピー!E5</f>
        <v>20717</v>
      </c>
      <c r="I12" s="7">
        <f t="shared" si="6"/>
        <v>0.12244741150534012</v>
      </c>
      <c r="J12" s="32">
        <f>+コピー!I5</f>
        <v>9540</v>
      </c>
      <c r="K12" s="7">
        <f t="shared" si="7"/>
        <v>5.6385977977551995E-2</v>
      </c>
      <c r="L12" s="33">
        <f>VALUE(SUBSTITUTE(コピー!K5,"円","　"))</f>
        <v>44.2</v>
      </c>
      <c r="M12" s="33">
        <f>VALUE(SUBSTITUTE(コピー!L5,"円","　"))</f>
        <v>739.4</v>
      </c>
      <c r="N12" s="10">
        <f t="shared" si="5"/>
        <v>23.393665158371039</v>
      </c>
      <c r="O12" s="10">
        <f t="shared" si="8"/>
        <v>1.3984311604003246</v>
      </c>
      <c r="R12" s="46">
        <v>901578</v>
      </c>
      <c r="S12" s="46">
        <v>159232</v>
      </c>
      <c r="T12" s="57">
        <f>+S12/R12</f>
        <v>0.17661477986375002</v>
      </c>
      <c r="U12" s="46">
        <v>487867</v>
      </c>
    </row>
    <row r="13" spans="1:21">
      <c r="B13" s="42">
        <v>1269</v>
      </c>
      <c r="C13" s="46">
        <f t="shared" si="4"/>
        <v>216057692.30769229</v>
      </c>
      <c r="E13" s="36">
        <f>+コピー!B6</f>
        <v>40940</v>
      </c>
      <c r="F13" s="32">
        <f>+コピー!C6</f>
        <v>169853</v>
      </c>
      <c r="G13" s="7">
        <f t="shared" si="9"/>
        <v>3.9127376751718476E-3</v>
      </c>
      <c r="H13" s="32">
        <f>+コピー!E6</f>
        <v>24280</v>
      </c>
      <c r="I13" s="7">
        <f t="shared" si="6"/>
        <v>0.14294713664168429</v>
      </c>
      <c r="J13" s="32">
        <f>+コピー!I6</f>
        <v>8988</v>
      </c>
      <c r="K13" s="7">
        <f t="shared" si="7"/>
        <v>5.2916345310356605E-2</v>
      </c>
      <c r="L13" s="33">
        <f>VALUE(SUBSTITUTE(コピー!K6,"円","　"))</f>
        <v>41.6</v>
      </c>
      <c r="M13" s="33">
        <f>VALUE(SUBSTITUTE(コピー!L6,"円","　"))</f>
        <v>736</v>
      </c>
      <c r="N13" s="10">
        <f t="shared" si="5"/>
        <v>30.50480769230769</v>
      </c>
      <c r="O13" s="10">
        <f t="shared" si="8"/>
        <v>1.7241847826086956</v>
      </c>
      <c r="P13" s="44"/>
      <c r="R13" s="46">
        <v>907658</v>
      </c>
      <c r="S13" s="46">
        <v>158817</v>
      </c>
      <c r="T13" s="57">
        <f>+S13/R13</f>
        <v>0.17497449479870172</v>
      </c>
      <c r="U13" s="46">
        <v>501787</v>
      </c>
    </row>
    <row r="14" spans="1:21">
      <c r="B14" s="42">
        <v>2809</v>
      </c>
      <c r="C14" s="46">
        <f t="shared" si="4"/>
        <v>215784469.09667197</v>
      </c>
      <c r="E14" s="36" t="str">
        <f>+コピー!B7</f>
        <v>2013/03 変</v>
      </c>
      <c r="F14" s="32">
        <f>+コピー!C7</f>
        <v>205972</v>
      </c>
      <c r="G14" s="7">
        <f t="shared" si="9"/>
        <v>0.21264858436412662</v>
      </c>
      <c r="H14" s="32">
        <f>+コピー!E7</f>
        <v>33080</v>
      </c>
      <c r="I14" s="7">
        <f t="shared" si="6"/>
        <v>0.1606043539898627</v>
      </c>
      <c r="J14" s="32">
        <f>+コピー!I7</f>
        <v>13616</v>
      </c>
      <c r="K14" s="7">
        <f t="shared" si="7"/>
        <v>6.6106072670071667E-2</v>
      </c>
      <c r="L14" s="33">
        <f>VALUE(SUBSTITUTE(コピー!K7,"円","　"))</f>
        <v>63.1</v>
      </c>
      <c r="M14" s="33">
        <f>VALUE(SUBSTITUTE(コピー!L7,"円","　"))</f>
        <v>1071.7</v>
      </c>
      <c r="N14" s="10">
        <f t="shared" si="5"/>
        <v>44.516640253565768</v>
      </c>
      <c r="O14" s="10">
        <f t="shared" si="8"/>
        <v>2.6210693291032938</v>
      </c>
      <c r="P14" s="32">
        <f>VALUE(SUBSTITUTE(コピー!O7,"円","　"))</f>
        <v>50</v>
      </c>
      <c r="Q14" s="7">
        <f t="shared" ref="Q14:Q23" si="10">+P14/B14</f>
        <v>1.77999288002848E-2</v>
      </c>
      <c r="R14" s="46">
        <v>2534208</v>
      </c>
      <c r="S14" s="46">
        <v>231301</v>
      </c>
      <c r="T14" s="57">
        <f t="shared" ref="T14:T22" si="11">+S14/R14</f>
        <v>9.1271513624769554E-2</v>
      </c>
      <c r="U14" s="46">
        <v>271595</v>
      </c>
    </row>
    <row r="15" spans="1:21">
      <c r="B15" s="42">
        <v>2649</v>
      </c>
      <c r="C15" s="46">
        <f t="shared" si="4"/>
        <v>215848074.9219563</v>
      </c>
      <c r="E15" s="36">
        <f>+コピー!B8</f>
        <v>41699</v>
      </c>
      <c r="F15" s="32">
        <f>+コピー!C8</f>
        <v>286070</v>
      </c>
      <c r="G15" s="7">
        <f t="shared" si="9"/>
        <v>0.3888780999359136</v>
      </c>
      <c r="H15" s="32" t="str">
        <f>+コピー!E8</f>
        <v>－</v>
      </c>
      <c r="I15" s="7"/>
      <c r="J15" s="32">
        <f>+コピー!I8</f>
        <v>20743</v>
      </c>
      <c r="K15" s="7">
        <f t="shared" si="7"/>
        <v>7.2510224770161155E-2</v>
      </c>
      <c r="L15" s="33">
        <f>VALUE(SUBSTITUTE(コピー!K8,"円","　"))</f>
        <v>96.1</v>
      </c>
      <c r="M15" s="33">
        <f>VALUE(SUBSTITUTE(コピー!L8,"円","　"))</f>
        <v>1258.7</v>
      </c>
      <c r="N15" s="10">
        <f t="shared" si="5"/>
        <v>27.565036420395423</v>
      </c>
      <c r="O15" s="10">
        <f t="shared" si="8"/>
        <v>2.104552315881465</v>
      </c>
      <c r="P15" s="32">
        <f>VALUE(SUBSTITUTE(コピー!O8,"円","　"))</f>
        <v>60</v>
      </c>
      <c r="Q15" s="7">
        <f t="shared" si="10"/>
        <v>2.2650056625141562E-2</v>
      </c>
      <c r="R15" s="46">
        <v>3163117</v>
      </c>
      <c r="S15" s="46">
        <v>271660</v>
      </c>
      <c r="T15" s="57">
        <f t="shared" si="11"/>
        <v>8.588363946069652E-2</v>
      </c>
      <c r="U15" s="46">
        <v>220510</v>
      </c>
    </row>
    <row r="16" spans="1:21">
      <c r="B16" s="42">
        <v>3400</v>
      </c>
      <c r="C16" s="46">
        <f t="shared" si="4"/>
        <v>215789101.20311391</v>
      </c>
      <c r="E16" s="36">
        <f>+コピー!B9</f>
        <v>42064</v>
      </c>
      <c r="F16" s="32">
        <f>+コピー!C9</f>
        <v>329046</v>
      </c>
      <c r="G16" s="7">
        <f t="shared" si="9"/>
        <v>0.15022896493865137</v>
      </c>
      <c r="H16" s="32" t="str">
        <f>+コピー!E9</f>
        <v>－</v>
      </c>
      <c r="I16" s="7"/>
      <c r="J16" s="32">
        <f>+コピー!I9</f>
        <v>30491</v>
      </c>
      <c r="K16" s="7">
        <f t="shared" si="7"/>
        <v>9.2664855369765931E-2</v>
      </c>
      <c r="L16" s="33">
        <f>VALUE(SUBSTITUTE(コピー!K9,"円","　"))</f>
        <v>141.30000000000001</v>
      </c>
      <c r="M16" s="33">
        <f>VALUE(SUBSTITUTE(コピー!L9,"円","　"))</f>
        <v>1268.2</v>
      </c>
      <c r="N16" s="10">
        <f t="shared" si="5"/>
        <v>24.062278839348902</v>
      </c>
      <c r="O16" s="10">
        <f t="shared" si="8"/>
        <v>2.6809651474530831</v>
      </c>
      <c r="P16" s="32">
        <f>VALUE(SUBSTITUTE(コピー!O9,"円","　"))</f>
        <v>60</v>
      </c>
      <c r="Q16" s="7">
        <f t="shared" si="10"/>
        <v>1.7647058823529412E-2</v>
      </c>
      <c r="R16" s="46">
        <v>3589495</v>
      </c>
      <c r="S16" s="46">
        <v>273709</v>
      </c>
      <c r="T16" s="57">
        <f t="shared" si="11"/>
        <v>7.6252787648401793E-2</v>
      </c>
      <c r="U16" s="46">
        <v>796916</v>
      </c>
    </row>
    <row r="17" spans="2:21">
      <c r="B17" s="42">
        <v>2195</v>
      </c>
      <c r="C17" s="46">
        <f t="shared" si="4"/>
        <v>215832328.10615197</v>
      </c>
      <c r="E17" s="36">
        <f>+コピー!B10</f>
        <v>42430</v>
      </c>
      <c r="F17" s="32">
        <f>+コピー!C10</f>
        <v>359651</v>
      </c>
      <c r="G17" s="7">
        <f t="shared" si="9"/>
        <v>9.3011311488363335E-2</v>
      </c>
      <c r="H17" s="32" t="str">
        <f>+コピー!E10</f>
        <v>－</v>
      </c>
      <c r="I17" s="7"/>
      <c r="J17" s="32">
        <f>+コピー!I10</f>
        <v>35785</v>
      </c>
      <c r="K17" s="7">
        <f t="shared" si="7"/>
        <v>9.9499236760081294E-2</v>
      </c>
      <c r="L17" s="33">
        <f>VALUE(SUBSTITUTE(コピー!K10,"円","　"))</f>
        <v>165.8</v>
      </c>
      <c r="M17" s="33">
        <f>VALUE(SUBSTITUTE(コピー!L10,"円","　"))</f>
        <v>1349.1</v>
      </c>
      <c r="N17" s="10">
        <f t="shared" si="5"/>
        <v>13.238841978287091</v>
      </c>
      <c r="O17" s="10">
        <f t="shared" si="8"/>
        <v>1.6270105996590321</v>
      </c>
      <c r="P17" s="32">
        <f>VALUE(SUBSTITUTE(コピー!O10,"円","　"))</f>
        <v>66</v>
      </c>
      <c r="Q17" s="7">
        <f t="shared" si="10"/>
        <v>3.0068337129840545E-2</v>
      </c>
      <c r="R17" s="46">
        <v>3745546</v>
      </c>
      <c r="S17" s="46">
        <v>291187</v>
      </c>
      <c r="T17" s="57">
        <f t="shared" si="11"/>
        <v>7.7742203673376323E-2</v>
      </c>
      <c r="U17" s="46">
        <v>315800</v>
      </c>
    </row>
    <row r="18" spans="2:21">
      <c r="B18" s="42">
        <v>2378</v>
      </c>
      <c r="C18" s="46">
        <f t="shared" si="4"/>
        <v>215831509.84682712</v>
      </c>
      <c r="E18" s="36">
        <f>+コピー!B11</f>
        <v>42795</v>
      </c>
      <c r="F18" s="32">
        <f>+コピー!C11</f>
        <v>375166</v>
      </c>
      <c r="G18" s="7">
        <f t="shared" si="9"/>
        <v>4.3139043127921238E-2</v>
      </c>
      <c r="H18" s="32" t="str">
        <f>+コピー!E11</f>
        <v>－</v>
      </c>
      <c r="I18" s="7"/>
      <c r="J18" s="32">
        <f>+コピー!I11</f>
        <v>39454</v>
      </c>
      <c r="K18" s="7">
        <f t="shared" si="7"/>
        <v>0.10516411401886099</v>
      </c>
      <c r="L18" s="33">
        <f>VALUE(SUBSTITUTE(コピー!K11,"円","　"))</f>
        <v>182.8</v>
      </c>
      <c r="M18" s="33">
        <f>VALUE(SUBSTITUTE(コピー!L11,"円","　"))</f>
        <v>1604</v>
      </c>
      <c r="N18" s="10">
        <f t="shared" si="5"/>
        <v>13.008752735229759</v>
      </c>
      <c r="O18" s="10">
        <f t="shared" si="8"/>
        <v>1.4825436408977557</v>
      </c>
      <c r="P18" s="32">
        <f>VALUE(SUBSTITUTE(コピー!O11,"円","　"))</f>
        <v>68</v>
      </c>
      <c r="Q18" s="7">
        <f t="shared" si="10"/>
        <v>2.8595458368376788E-2</v>
      </c>
      <c r="R18" s="46">
        <v>4187263</v>
      </c>
      <c r="S18" s="46">
        <v>346183</v>
      </c>
      <c r="T18" s="57">
        <f t="shared" si="11"/>
        <v>8.2675246336329958E-2</v>
      </c>
      <c r="U18" s="46">
        <v>194378</v>
      </c>
    </row>
    <row r="19" spans="2:21">
      <c r="B19" s="42">
        <v>2364</v>
      </c>
      <c r="C19" s="46">
        <f t="shared" si="4"/>
        <v>215831473.21428573</v>
      </c>
      <c r="E19" s="36">
        <f>+コピー!B12</f>
        <v>43160</v>
      </c>
      <c r="F19" s="32">
        <f>+コピー!C12</f>
        <v>407970</v>
      </c>
      <c r="G19" s="7">
        <f t="shared" si="9"/>
        <v>8.7438627167707089E-2</v>
      </c>
      <c r="H19" s="32" t="str">
        <f>+コピー!E12</f>
        <v>－</v>
      </c>
      <c r="I19" s="7"/>
      <c r="J19" s="32">
        <f>+コピー!I12</f>
        <v>38677</v>
      </c>
      <c r="K19" s="7">
        <f t="shared" si="7"/>
        <v>9.4803539475941861E-2</v>
      </c>
      <c r="L19" s="33">
        <f>VALUE(SUBSTITUTE(コピー!K12,"円","　"))</f>
        <v>179.2</v>
      </c>
      <c r="M19" s="33">
        <f>VALUE(SUBSTITUTE(コピー!L12,"円","　"))</f>
        <v>1714.4</v>
      </c>
      <c r="N19" s="10">
        <f t="shared" si="5"/>
        <v>13.191964285714286</v>
      </c>
      <c r="O19" s="10">
        <f t="shared" si="8"/>
        <v>1.3789080727951468</v>
      </c>
      <c r="P19" s="32">
        <f>VALUE(SUBSTITUTE(コピー!O12,"円","　"))</f>
        <v>68</v>
      </c>
      <c r="Q19" s="7">
        <f t="shared" si="10"/>
        <v>2.8764805414551606E-2</v>
      </c>
      <c r="R19" s="46">
        <v>4852844</v>
      </c>
      <c r="S19" s="46">
        <v>370017</v>
      </c>
      <c r="T19" s="57">
        <f t="shared" si="11"/>
        <v>7.6247454070231813E-2</v>
      </c>
      <c r="U19" s="46">
        <v>153675</v>
      </c>
    </row>
    <row r="20" spans="2:21">
      <c r="B20" s="42">
        <v>1735</v>
      </c>
      <c r="C20" s="46">
        <f t="shared" si="4"/>
        <v>215815991.23767799</v>
      </c>
      <c r="E20" s="36">
        <f>+コピー!B13</f>
        <v>43525</v>
      </c>
      <c r="F20" s="32">
        <f>+コピー!C13</f>
        <v>439001</v>
      </c>
      <c r="G20" s="7">
        <f t="shared" si="9"/>
        <v>7.6061965340588775E-2</v>
      </c>
      <c r="H20" s="32" t="str">
        <f>+コピー!E13</f>
        <v>－</v>
      </c>
      <c r="I20" s="7"/>
      <c r="J20" s="32">
        <f>+コピー!I13</f>
        <v>39408</v>
      </c>
      <c r="K20" s="7">
        <f t="shared" si="7"/>
        <v>8.976744927688092E-2</v>
      </c>
      <c r="L20" s="33">
        <f>VALUE(SUBSTITUTE(コピー!K13,"円","　"))</f>
        <v>182.6</v>
      </c>
      <c r="M20" s="33">
        <f>VALUE(SUBSTITUTE(コピー!L13,"円","　"))</f>
        <v>1763.6</v>
      </c>
      <c r="N20" s="10">
        <f t="shared" si="5"/>
        <v>9.5016429353778751</v>
      </c>
      <c r="O20" s="10">
        <f t="shared" si="8"/>
        <v>0.9837831707870266</v>
      </c>
      <c r="P20" s="32">
        <f>VALUE(SUBSTITUTE(コピー!O13,"円","　"))</f>
        <v>68</v>
      </c>
      <c r="Q20" s="7">
        <f>+P15/B20</f>
        <v>3.4582132564841501E-2</v>
      </c>
      <c r="R20" s="46">
        <v>5342228</v>
      </c>
      <c r="S20" s="46">
        <v>380645</v>
      </c>
      <c r="T20" s="57">
        <f t="shared" si="11"/>
        <v>7.1252106798886161E-2</v>
      </c>
      <c r="U20" s="46">
        <v>181849</v>
      </c>
    </row>
    <row r="21" spans="2:21">
      <c r="B21" s="42">
        <v>1175</v>
      </c>
      <c r="C21" s="46">
        <f>+J21/L21*1000000</f>
        <v>215859671.30214921</v>
      </c>
      <c r="D21" s="74">
        <v>43931</v>
      </c>
      <c r="E21" s="36" t="str">
        <f>+コピー!B14</f>
        <v>2020/02 変</v>
      </c>
      <c r="F21" s="32">
        <f>+コピー!C14</f>
        <v>457280</v>
      </c>
      <c r="G21" s="7">
        <f t="shared" si="9"/>
        <v>4.1637718365106227E-2</v>
      </c>
      <c r="H21" s="32">
        <f>+コピー!E14</f>
        <v>65070</v>
      </c>
      <c r="I21" s="7">
        <f t="shared" si="6"/>
        <v>0.1422979356193142</v>
      </c>
      <c r="J21" s="32">
        <f>+コピー!I14</f>
        <v>34149</v>
      </c>
      <c r="K21" s="7">
        <f t="shared" si="7"/>
        <v>7.4678533939818048E-2</v>
      </c>
      <c r="L21" s="33">
        <f>VALUE(SUBSTITUTE(コピー!K14,"円","　"))</f>
        <v>158.19999999999999</v>
      </c>
      <c r="M21" s="33">
        <f>VALUE(SUBSTITUTE(コピー!L14,"円","　"))</f>
        <v>1822.8</v>
      </c>
      <c r="N21" s="10">
        <f t="shared" si="5"/>
        <v>7.4273072060682681</v>
      </c>
      <c r="O21" s="10">
        <f t="shared" si="8"/>
        <v>0.6446126837831907</v>
      </c>
      <c r="P21" s="32">
        <f>VALUE(SUBSTITUTE(コピー!O14,"円","　"))</f>
        <v>68</v>
      </c>
      <c r="Q21" s="7">
        <f t="shared" si="10"/>
        <v>5.7872340425531917E-2</v>
      </c>
      <c r="R21" s="46">
        <v>5781370</v>
      </c>
      <c r="S21" s="46">
        <v>393418</v>
      </c>
      <c r="T21" s="57">
        <f t="shared" si="11"/>
        <v>6.8049268598965304E-2</v>
      </c>
      <c r="U21" s="46">
        <v>87984</v>
      </c>
    </row>
    <row r="22" spans="2:21">
      <c r="B22" s="42">
        <v>1310</v>
      </c>
      <c r="C22" s="46">
        <f>+J22/L22*1000000</f>
        <v>215768292.68292683</v>
      </c>
      <c r="D22" s="65">
        <v>44295</v>
      </c>
      <c r="E22" s="36">
        <f>+コピー!B15</f>
        <v>44228</v>
      </c>
      <c r="F22" s="32">
        <f>+コピー!C15</f>
        <v>487309</v>
      </c>
      <c r="G22" s="7">
        <f t="shared" ref="G22:G23" si="12">+(F22-F21)/F21</f>
        <v>6.5668736878936318E-2</v>
      </c>
      <c r="H22" s="32">
        <f>+コピー!E15</f>
        <v>40651</v>
      </c>
      <c r="I22" s="7">
        <f t="shared" ref="I22:I23" si="13">+H22/F22</f>
        <v>8.3419349940181686E-2</v>
      </c>
      <c r="J22" s="32">
        <f>+コピー!I15</f>
        <v>17693</v>
      </c>
      <c r="K22" s="7">
        <f t="shared" ref="K22:K23" si="14">+J22/F22</f>
        <v>3.6307558448540861E-2</v>
      </c>
      <c r="L22" s="33">
        <f>VALUE(SUBSTITUTE(コピー!K15,"円","　"))</f>
        <v>82</v>
      </c>
      <c r="M22" s="33">
        <f>VALUE(SUBSTITUTE(コピー!L15,"円","　"))</f>
        <v>1860.1</v>
      </c>
      <c r="N22" s="10">
        <f t="shared" si="5"/>
        <v>15.975609756097562</v>
      </c>
      <c r="O22" s="10">
        <f t="shared" ref="O22" si="15">+B22/M22</f>
        <v>0.70426321165528738</v>
      </c>
      <c r="P22" s="32">
        <f>VALUE(SUBSTITUTE(コピー!O15,"円","　"))</f>
        <v>34</v>
      </c>
      <c r="Q22" s="7">
        <f t="shared" si="10"/>
        <v>2.5954198473282442E-2</v>
      </c>
      <c r="R22" s="46">
        <v>6123721</v>
      </c>
      <c r="S22" s="46">
        <v>401462</v>
      </c>
      <c r="T22" s="57">
        <f t="shared" si="11"/>
        <v>6.5558506012929063E-2</v>
      </c>
      <c r="U22" s="46">
        <v>269806</v>
      </c>
    </row>
    <row r="23" spans="2:21">
      <c r="B23" s="42">
        <v>1388</v>
      </c>
      <c r="C23" s="62">
        <f>+C22</f>
        <v>215768292.68292683</v>
      </c>
      <c r="D23" s="35"/>
      <c r="E23" s="31">
        <v>2022</v>
      </c>
      <c r="F23" s="32">
        <f>+AVERAGE(F30)*4</f>
        <v>488820</v>
      </c>
      <c r="G23" s="7">
        <f t="shared" si="12"/>
        <v>3.1007020186370454E-3</v>
      </c>
      <c r="H23" s="32">
        <f>+AVERAGE(H30)*4</f>
        <v>82840</v>
      </c>
      <c r="I23" s="7">
        <f t="shared" si="13"/>
        <v>0.16946933431528988</v>
      </c>
      <c r="J23" s="32">
        <f>+AVERAGE(J30)*4</f>
        <v>46668</v>
      </c>
      <c r="K23" s="7">
        <f t="shared" si="14"/>
        <v>9.5470725420400152E-2</v>
      </c>
      <c r="L23" s="32">
        <f>+AVERAGE(L30)*4</f>
        <v>216.4</v>
      </c>
      <c r="M23" s="43"/>
      <c r="N23" s="10">
        <f t="shared" si="5"/>
        <v>6.4140480591497226</v>
      </c>
      <c r="P23" s="32">
        <f>VALUE(SUBSTITUTE(コピー!O16,"円","　"))</f>
        <v>40</v>
      </c>
      <c r="Q23" s="7">
        <f t="shared" si="10"/>
        <v>2.8818443804034581E-2</v>
      </c>
      <c r="R23" s="46"/>
      <c r="S23" s="46"/>
      <c r="T23" s="57"/>
      <c r="U23" s="46"/>
    </row>
    <row r="24" spans="2:21">
      <c r="B24" s="45">
        <f t="shared" ref="B24:B27" si="16">+L24*N24</f>
        <v>1784.0700559543322</v>
      </c>
      <c r="C24" s="62">
        <f t="shared" ref="C24:C27" si="17">+C23</f>
        <v>215768292.68292683</v>
      </c>
      <c r="D24" s="35"/>
      <c r="E24" s="31">
        <v>2023</v>
      </c>
      <c r="F24" s="45">
        <f>+F23*(1+G24)</f>
        <v>513261</v>
      </c>
      <c r="G24" s="67">
        <v>0.05</v>
      </c>
      <c r="H24" s="45">
        <f t="shared" ref="H24:H27" si="18">+F24*I24</f>
        <v>57998.493000000002</v>
      </c>
      <c r="I24" s="67">
        <v>0.113</v>
      </c>
      <c r="J24" s="45">
        <f t="shared" ref="J24:J27" si="19">+F24*K24</f>
        <v>38494.574999999997</v>
      </c>
      <c r="K24" s="67">
        <v>7.4999999999999997E-2</v>
      </c>
      <c r="L24" s="15">
        <f t="shared" ref="L24:L27" si="20">+J24/C24*1000000</f>
        <v>178.40700559543322</v>
      </c>
      <c r="M24" s="43"/>
      <c r="N24" s="42">
        <v>10</v>
      </c>
      <c r="Q24" s="7"/>
      <c r="R24" s="46"/>
      <c r="S24" s="46"/>
      <c r="T24" s="57"/>
      <c r="U24" s="46"/>
    </row>
    <row r="25" spans="2:21">
      <c r="B25" s="45">
        <f t="shared" si="16"/>
        <v>1873.2735587520485</v>
      </c>
      <c r="C25" s="62">
        <f t="shared" si="17"/>
        <v>215768292.68292683</v>
      </c>
      <c r="D25" s="35"/>
      <c r="E25" s="31">
        <v>2024</v>
      </c>
      <c r="F25" s="45">
        <f t="shared" ref="F25:F27" si="21">+F24*(1+G25)</f>
        <v>538924.05000000005</v>
      </c>
      <c r="G25" s="67">
        <f t="shared" ref="G25:K27" si="22">+G24</f>
        <v>0.05</v>
      </c>
      <c r="H25" s="45">
        <f t="shared" si="18"/>
        <v>60898.41765000001</v>
      </c>
      <c r="I25" s="67">
        <f t="shared" si="22"/>
        <v>0.113</v>
      </c>
      <c r="J25" s="45">
        <f t="shared" si="19"/>
        <v>40419.303749999999</v>
      </c>
      <c r="K25" s="67">
        <f t="shared" si="22"/>
        <v>7.4999999999999997E-2</v>
      </c>
      <c r="L25" s="15">
        <f t="shared" si="20"/>
        <v>187.32735587520486</v>
      </c>
      <c r="M25" s="43"/>
      <c r="N25" s="42">
        <f t="shared" ref="N25:N27" si="23">+N24</f>
        <v>10</v>
      </c>
      <c r="Q25" s="7"/>
      <c r="R25" s="46"/>
      <c r="S25" s="46"/>
      <c r="T25" s="57"/>
      <c r="U25" s="46"/>
    </row>
    <row r="26" spans="2:21">
      <c r="B26" s="45">
        <f t="shared" si="16"/>
        <v>1966.9372366896514</v>
      </c>
      <c r="C26" s="62">
        <f t="shared" si="17"/>
        <v>215768292.68292683</v>
      </c>
      <c r="E26" s="31">
        <v>2025</v>
      </c>
      <c r="F26" s="45">
        <f t="shared" si="21"/>
        <v>565870.25250000006</v>
      </c>
      <c r="G26" s="67">
        <f t="shared" si="22"/>
        <v>0.05</v>
      </c>
      <c r="H26" s="45">
        <f t="shared" si="18"/>
        <v>63943.338532500005</v>
      </c>
      <c r="I26" s="67">
        <f t="shared" si="22"/>
        <v>0.113</v>
      </c>
      <c r="J26" s="45">
        <f t="shared" si="19"/>
        <v>42440.268937500005</v>
      </c>
      <c r="K26" s="67">
        <f t="shared" si="22"/>
        <v>7.4999999999999997E-2</v>
      </c>
      <c r="L26" s="15">
        <f t="shared" si="20"/>
        <v>196.69372366896513</v>
      </c>
      <c r="M26" s="43"/>
      <c r="N26" s="42">
        <f t="shared" si="23"/>
        <v>10</v>
      </c>
      <c r="Q26" s="7"/>
      <c r="R26" s="46"/>
      <c r="S26" s="46"/>
      <c r="T26" s="57"/>
      <c r="U26" s="46"/>
    </row>
    <row r="27" spans="2:21">
      <c r="B27" s="45">
        <f t="shared" si="16"/>
        <v>2065.2840985241337</v>
      </c>
      <c r="C27" s="62">
        <f t="shared" si="17"/>
        <v>215768292.68292683</v>
      </c>
      <c r="D27" s="58">
        <f>+(B27-B2)/B2</f>
        <v>0.45442542149586879</v>
      </c>
      <c r="E27" s="31">
        <v>2026</v>
      </c>
      <c r="F27" s="45">
        <f t="shared" si="21"/>
        <v>594163.76512500003</v>
      </c>
      <c r="G27" s="67">
        <f t="shared" si="22"/>
        <v>0.05</v>
      </c>
      <c r="H27" s="45">
        <f t="shared" si="18"/>
        <v>67140.505459125008</v>
      </c>
      <c r="I27" s="67">
        <f t="shared" si="22"/>
        <v>0.113</v>
      </c>
      <c r="J27" s="45">
        <f t="shared" si="19"/>
        <v>44562.282384375001</v>
      </c>
      <c r="K27" s="67">
        <f t="shared" si="22"/>
        <v>7.4999999999999997E-2</v>
      </c>
      <c r="L27" s="15">
        <f t="shared" si="20"/>
        <v>206.52840985241338</v>
      </c>
      <c r="M27" s="43"/>
      <c r="N27" s="42">
        <f t="shared" si="23"/>
        <v>10</v>
      </c>
      <c r="Q27" s="7"/>
      <c r="R27" s="46"/>
      <c r="S27" s="46"/>
      <c r="T27" s="57"/>
      <c r="U27" s="46"/>
    </row>
    <row r="28" spans="2:21">
      <c r="C28" s="46">
        <v>216010128</v>
      </c>
      <c r="D28" s="35"/>
      <c r="N28" s="35"/>
    </row>
    <row r="30" spans="2:21">
      <c r="C30" s="65">
        <f>+コピー!P6</f>
        <v>44384</v>
      </c>
      <c r="D30" s="44" t="str">
        <f>+コピー!R6</f>
        <v>1Q</v>
      </c>
      <c r="E30" s="36">
        <f>+コピー!Q6</f>
        <v>44317</v>
      </c>
      <c r="F30" s="32">
        <f>+コピー!S6</f>
        <v>122205</v>
      </c>
      <c r="G30" s="7" t="e">
        <f>+(F30-F33)/F33</f>
        <v>#DIV/0!</v>
      </c>
      <c r="H30" s="32">
        <f>+コピー!U6</f>
        <v>20710</v>
      </c>
      <c r="I30" s="7">
        <f t="shared" ref="I30" si="24">+H30/F30</f>
        <v>0.16946933431528988</v>
      </c>
      <c r="J30" s="32">
        <f>+コピー!Y6</f>
        <v>11667</v>
      </c>
      <c r="K30" s="7">
        <f t="shared" ref="K30" si="25">+J30/F30</f>
        <v>9.5470725420400152E-2</v>
      </c>
      <c r="L30" s="33">
        <f>VALUE(SUBSTITUTE(コピー!AA6,"円","　"))</f>
        <v>54.1</v>
      </c>
    </row>
    <row r="31" spans="2:21">
      <c r="C31" s="65">
        <f>+コピー!P7</f>
        <v>0</v>
      </c>
      <c r="D31" s="44">
        <f>+コピー!R7</f>
        <v>0</v>
      </c>
      <c r="E31" s="36">
        <f>+コピー!Q7</f>
        <v>0</v>
      </c>
      <c r="F31" s="32">
        <f>+コピー!S7</f>
        <v>0</v>
      </c>
      <c r="G31" s="7" t="e">
        <f t="shared" ref="G31:G33" si="26">+(F31-F34)/F34</f>
        <v>#DIV/0!</v>
      </c>
      <c r="H31" s="32">
        <f>+コピー!U7</f>
        <v>0</v>
      </c>
      <c r="I31" s="7" t="e">
        <f t="shared" ref="I31:I33" si="27">+H31/F31</f>
        <v>#DIV/0!</v>
      </c>
      <c r="J31" s="32">
        <f>+コピー!Y7</f>
        <v>0</v>
      </c>
      <c r="K31" s="7" t="e">
        <f t="shared" ref="K31:K33" si="28">+J31/F31</f>
        <v>#DIV/0!</v>
      </c>
      <c r="L31" s="33" t="e">
        <f>VALUE(SUBSTITUTE(コピー!AA7,"円","　"))</f>
        <v>#VALUE!</v>
      </c>
    </row>
    <row r="32" spans="2:21">
      <c r="C32" s="65">
        <f>+コピー!P8</f>
        <v>0</v>
      </c>
      <c r="D32" s="44">
        <f>+コピー!R8</f>
        <v>0</v>
      </c>
      <c r="E32" s="36">
        <f>+コピー!Q8</f>
        <v>0</v>
      </c>
      <c r="F32" s="32">
        <f>+コピー!S8</f>
        <v>0</v>
      </c>
      <c r="G32" s="7" t="e">
        <f t="shared" si="26"/>
        <v>#DIV/0!</v>
      </c>
      <c r="H32" s="32">
        <f>+コピー!U8</f>
        <v>0</v>
      </c>
      <c r="I32" s="7" t="e">
        <f t="shared" si="27"/>
        <v>#DIV/0!</v>
      </c>
      <c r="J32" s="32">
        <f>+コピー!Y8</f>
        <v>0</v>
      </c>
      <c r="K32" s="7" t="e">
        <f t="shared" si="28"/>
        <v>#DIV/0!</v>
      </c>
      <c r="L32" s="33" t="e">
        <f>VALUE(SUBSTITUTE(コピー!AA8,"円","　"))</f>
        <v>#VALUE!</v>
      </c>
    </row>
    <row r="33" spans="3:15">
      <c r="C33" s="65">
        <f>+コピー!P9</f>
        <v>0</v>
      </c>
      <c r="D33" s="44">
        <f>+コピー!R9</f>
        <v>0</v>
      </c>
      <c r="E33" s="36">
        <f>+コピー!Q9</f>
        <v>0</v>
      </c>
      <c r="F33" s="32">
        <f>+コピー!S9</f>
        <v>0</v>
      </c>
      <c r="G33" s="7" t="e">
        <f t="shared" si="26"/>
        <v>#DIV/0!</v>
      </c>
      <c r="H33" s="32">
        <f>+コピー!U9</f>
        <v>0</v>
      </c>
      <c r="I33" s="7" t="e">
        <f t="shared" si="27"/>
        <v>#DIV/0!</v>
      </c>
      <c r="J33" s="32">
        <f>+コピー!Y9</f>
        <v>0</v>
      </c>
      <c r="K33" s="7" t="e">
        <f t="shared" si="28"/>
        <v>#DIV/0!</v>
      </c>
      <c r="L33" s="33" t="e">
        <f>VALUE(SUBSTITUTE(コピー!AA9,"円","　"))</f>
        <v>#VALUE!</v>
      </c>
      <c r="M33" s="44"/>
      <c r="N33" s="44"/>
    </row>
    <row r="34" spans="3:15">
      <c r="G34" s="16"/>
      <c r="I34" s="16"/>
      <c r="M34" s="44"/>
      <c r="N34" s="44"/>
    </row>
    <row r="35" spans="3:15"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3:15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3:15"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3:15"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3:15"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3:15"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3:15"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3:15"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3:15"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3:15"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3:15"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3:15">
      <c r="G46" s="44"/>
      <c r="H46" s="44"/>
      <c r="I46" s="44"/>
      <c r="J46" s="44"/>
      <c r="K46" s="44"/>
      <c r="L46" s="44"/>
      <c r="M46" s="44"/>
      <c r="N46" s="44"/>
      <c r="O46" s="44"/>
    </row>
    <row r="47" spans="3:15">
      <c r="G47" s="44"/>
      <c r="H47" s="44"/>
      <c r="I47" s="44"/>
      <c r="J47" s="44"/>
      <c r="K47" s="44"/>
      <c r="L47" s="44"/>
      <c r="M47" s="44"/>
      <c r="N47" s="44"/>
      <c r="O47" s="44"/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6"/>
  <sheetViews>
    <sheetView workbookViewId="0">
      <selection activeCell="Q6" sqref="Q6:AA6"/>
    </sheetView>
  </sheetViews>
  <sheetFormatPr defaultRowHeight="18.75"/>
  <cols>
    <col min="1" max="1" width="4.5" customWidth="1"/>
    <col min="2" max="12" width="8" customWidth="1"/>
    <col min="13" max="13" width="1.875" customWidth="1"/>
    <col min="15" max="15" width="8" customWidth="1"/>
    <col min="16" max="16" width="9.25" customWidth="1"/>
    <col min="17" max="17" width="7.625" customWidth="1"/>
    <col min="18" max="18" width="3.875" customWidth="1"/>
    <col min="19" max="27" width="7.625" customWidth="1"/>
  </cols>
  <sheetData>
    <row r="1" spans="2:27" s="37" customFormat="1" ht="19.5" thickBot="1">
      <c r="B1" s="37" t="s">
        <v>16</v>
      </c>
      <c r="C1" s="37" t="s">
        <v>17</v>
      </c>
      <c r="D1" s="38" t="s">
        <v>18</v>
      </c>
      <c r="E1" s="37" t="s">
        <v>19</v>
      </c>
      <c r="F1" s="38" t="s">
        <v>18</v>
      </c>
      <c r="G1" s="37" t="s">
        <v>20</v>
      </c>
      <c r="H1" s="38" t="s">
        <v>18</v>
      </c>
      <c r="I1" s="37" t="s">
        <v>21</v>
      </c>
      <c r="J1" s="38" t="s">
        <v>18</v>
      </c>
      <c r="K1" s="37" t="s">
        <v>22</v>
      </c>
      <c r="L1" s="37" t="s">
        <v>23</v>
      </c>
      <c r="O1" s="37" t="s">
        <v>24</v>
      </c>
      <c r="Q1" s="37" t="s">
        <v>16</v>
      </c>
      <c r="S1" s="37" t="s">
        <v>17</v>
      </c>
      <c r="T1" s="38" t="s">
        <v>18</v>
      </c>
      <c r="U1" s="37" t="s">
        <v>3</v>
      </c>
      <c r="V1" s="38" t="s">
        <v>18</v>
      </c>
      <c r="W1" s="37" t="s">
        <v>20</v>
      </c>
      <c r="X1" s="38" t="s">
        <v>18</v>
      </c>
      <c r="Y1" s="37" t="s">
        <v>4</v>
      </c>
      <c r="Z1" s="38" t="s">
        <v>18</v>
      </c>
      <c r="AA1" s="37" t="s">
        <v>6</v>
      </c>
    </row>
    <row r="2" spans="2:27" ht="19.5" thickBot="1">
      <c r="B2" s="19">
        <v>39479</v>
      </c>
      <c r="C2" s="20">
        <v>181076</v>
      </c>
      <c r="D2" s="21">
        <v>4.3999999999999997E-2</v>
      </c>
      <c r="E2" s="20">
        <v>32863</v>
      </c>
      <c r="F2" s="22">
        <v>-0.19800000000000001</v>
      </c>
      <c r="G2" s="20">
        <v>33014</v>
      </c>
      <c r="H2" s="22">
        <v>-0.19500000000000001</v>
      </c>
      <c r="I2" s="20">
        <v>17653</v>
      </c>
      <c r="J2" s="22">
        <v>-0.14299999999999999</v>
      </c>
      <c r="K2" s="23" t="s">
        <v>44</v>
      </c>
      <c r="L2" s="29" t="s">
        <v>69</v>
      </c>
      <c r="N2" s="40"/>
      <c r="O2" s="40"/>
      <c r="P2" s="70">
        <v>44020</v>
      </c>
      <c r="Q2" s="19">
        <v>43952</v>
      </c>
      <c r="R2" s="81" t="s">
        <v>41</v>
      </c>
      <c r="S2" s="20">
        <v>109959</v>
      </c>
      <c r="T2" s="22">
        <v>-1.7999999999999999E-2</v>
      </c>
      <c r="U2" s="82">
        <v>-863</v>
      </c>
      <c r="V2" s="22">
        <v>-1.0640000000000001</v>
      </c>
      <c r="W2" s="82">
        <v>-722</v>
      </c>
      <c r="X2" s="22">
        <v>-1.052</v>
      </c>
      <c r="Y2" s="83">
        <v>-1080</v>
      </c>
      <c r="Z2" s="22">
        <v>-1.1499999999999999</v>
      </c>
      <c r="AA2" s="29" t="s">
        <v>60</v>
      </c>
    </row>
    <row r="3" spans="2:27" ht="19.5" thickBot="1">
      <c r="B3" s="24">
        <v>39845</v>
      </c>
      <c r="C3" s="25">
        <v>176007</v>
      </c>
      <c r="D3" s="26">
        <v>-2.8000000000000001E-2</v>
      </c>
      <c r="E3" s="25">
        <v>26611</v>
      </c>
      <c r="F3" s="26">
        <v>-0.19</v>
      </c>
      <c r="G3" s="25">
        <v>26805</v>
      </c>
      <c r="H3" s="26">
        <v>-0.188</v>
      </c>
      <c r="I3" s="25">
        <v>14788</v>
      </c>
      <c r="J3" s="26">
        <v>-0.16200000000000001</v>
      </c>
      <c r="K3" s="28" t="s">
        <v>45</v>
      </c>
      <c r="L3" s="30" t="s">
        <v>70</v>
      </c>
      <c r="N3" s="40"/>
      <c r="O3" s="40"/>
      <c r="P3" s="70">
        <v>44111</v>
      </c>
      <c r="Q3" s="24">
        <v>44044</v>
      </c>
      <c r="R3" s="69" t="s">
        <v>65</v>
      </c>
      <c r="S3" s="25">
        <v>120715</v>
      </c>
      <c r="T3" s="26">
        <v>-2.7E-2</v>
      </c>
      <c r="U3" s="25">
        <v>8629</v>
      </c>
      <c r="V3" s="26">
        <v>-0.23899999999999999</v>
      </c>
      <c r="W3" s="25">
        <v>8532</v>
      </c>
      <c r="X3" s="26">
        <v>-0.26400000000000001</v>
      </c>
      <c r="Y3" s="25">
        <v>2560</v>
      </c>
      <c r="Z3" s="26">
        <v>-0.47</v>
      </c>
      <c r="AA3" s="30" t="s">
        <v>66</v>
      </c>
    </row>
    <row r="4" spans="2:27" ht="19.5" thickBot="1">
      <c r="B4" s="19">
        <v>40210</v>
      </c>
      <c r="C4" s="20">
        <v>172430</v>
      </c>
      <c r="D4" s="22">
        <v>-0.02</v>
      </c>
      <c r="E4" s="20">
        <v>20560</v>
      </c>
      <c r="F4" s="22">
        <v>-0.22700000000000001</v>
      </c>
      <c r="G4" s="20">
        <v>20424</v>
      </c>
      <c r="H4" s="22">
        <v>-0.23799999999999999</v>
      </c>
      <c r="I4" s="77">
        <v>197</v>
      </c>
      <c r="J4" s="22">
        <v>-0.98699999999999999</v>
      </c>
      <c r="K4" s="23" t="s">
        <v>46</v>
      </c>
      <c r="L4" s="29" t="s">
        <v>71</v>
      </c>
      <c r="N4" s="40"/>
      <c r="O4" s="40"/>
      <c r="P4" s="70">
        <v>44209</v>
      </c>
      <c r="Q4" s="24">
        <v>44136</v>
      </c>
      <c r="R4" s="69" t="s">
        <v>67</v>
      </c>
      <c r="S4" s="25">
        <v>130883</v>
      </c>
      <c r="T4" s="27">
        <v>8.8999999999999996E-2</v>
      </c>
      <c r="U4" s="25">
        <v>17086</v>
      </c>
      <c r="V4" s="26">
        <v>-6.2E-2</v>
      </c>
      <c r="W4" s="25">
        <v>16488</v>
      </c>
      <c r="X4" s="26">
        <v>-0.10100000000000001</v>
      </c>
      <c r="Y4" s="25">
        <v>8573</v>
      </c>
      <c r="Z4" s="26">
        <v>-0.161</v>
      </c>
      <c r="AA4" s="30" t="s">
        <v>68</v>
      </c>
    </row>
    <row r="5" spans="2:27" ht="19.5" thickBot="1">
      <c r="B5" s="24">
        <v>40575</v>
      </c>
      <c r="C5" s="25">
        <v>169191</v>
      </c>
      <c r="D5" s="26">
        <v>-1.9E-2</v>
      </c>
      <c r="E5" s="25">
        <v>20717</v>
      </c>
      <c r="F5" s="27">
        <v>8.0000000000000002E-3</v>
      </c>
      <c r="G5" s="25">
        <v>20823</v>
      </c>
      <c r="H5" s="27">
        <v>0.02</v>
      </c>
      <c r="I5" s="25">
        <v>9540</v>
      </c>
      <c r="J5" s="27">
        <v>47.426000000000002</v>
      </c>
      <c r="K5" s="28" t="s">
        <v>47</v>
      </c>
      <c r="L5" s="30" t="s">
        <v>72</v>
      </c>
      <c r="N5" s="40"/>
      <c r="O5" s="40"/>
      <c r="P5" s="70">
        <v>44295</v>
      </c>
      <c r="Q5" s="24">
        <v>44228</v>
      </c>
      <c r="R5" s="69" t="s">
        <v>90</v>
      </c>
      <c r="S5" s="25">
        <v>125752</v>
      </c>
      <c r="T5" s="26">
        <v>-0.17100000000000001</v>
      </c>
      <c r="U5" s="25">
        <v>15799</v>
      </c>
      <c r="V5" s="26">
        <v>-0.52</v>
      </c>
      <c r="W5" s="25">
        <v>15940</v>
      </c>
      <c r="X5" s="26">
        <v>-0.51800000000000002</v>
      </c>
      <c r="Y5" s="25">
        <v>7640</v>
      </c>
      <c r="Z5" s="26">
        <v>-0.57199999999999995</v>
      </c>
      <c r="AA5" s="30" t="s">
        <v>91</v>
      </c>
    </row>
    <row r="6" spans="2:27" ht="19.5" thickBot="1">
      <c r="B6" s="19">
        <v>40940</v>
      </c>
      <c r="C6" s="20">
        <v>169853</v>
      </c>
      <c r="D6" s="21">
        <v>4.0000000000000001E-3</v>
      </c>
      <c r="E6" s="20">
        <v>24280</v>
      </c>
      <c r="F6" s="21">
        <v>0.17199999999999999</v>
      </c>
      <c r="G6" s="20">
        <v>24268</v>
      </c>
      <c r="H6" s="21">
        <v>0.16500000000000001</v>
      </c>
      <c r="I6" s="20">
        <v>8988</v>
      </c>
      <c r="J6" s="22">
        <v>-5.8000000000000003E-2</v>
      </c>
      <c r="K6" s="23" t="s">
        <v>73</v>
      </c>
      <c r="L6" s="29" t="s">
        <v>74</v>
      </c>
      <c r="N6" s="40"/>
      <c r="O6" s="40"/>
      <c r="P6" s="70">
        <v>44384</v>
      </c>
      <c r="Q6" s="24">
        <v>44317</v>
      </c>
      <c r="R6" s="69" t="s">
        <v>41</v>
      </c>
      <c r="S6" s="25">
        <v>122205</v>
      </c>
      <c r="T6" s="27">
        <v>0.111</v>
      </c>
      <c r="U6" s="25">
        <v>20710</v>
      </c>
      <c r="V6" s="27">
        <v>24.998000000000001</v>
      </c>
      <c r="W6" s="25">
        <v>21603</v>
      </c>
      <c r="X6" s="27">
        <v>30.920999999999999</v>
      </c>
      <c r="Y6" s="25">
        <v>11667</v>
      </c>
      <c r="Z6" s="27">
        <v>11.803000000000001</v>
      </c>
      <c r="AA6" s="30" t="s">
        <v>92</v>
      </c>
    </row>
    <row r="7" spans="2:27" ht="19.5" thickBot="1">
      <c r="B7" s="69" t="s">
        <v>48</v>
      </c>
      <c r="C7" s="25">
        <v>205972</v>
      </c>
      <c r="D7" s="27">
        <v>0.11899999999999999</v>
      </c>
      <c r="E7" s="25">
        <v>33080</v>
      </c>
      <c r="F7" s="27">
        <v>0.25800000000000001</v>
      </c>
      <c r="G7" s="25">
        <v>33367</v>
      </c>
      <c r="H7" s="27">
        <v>0.26900000000000002</v>
      </c>
      <c r="I7" s="25">
        <v>13616</v>
      </c>
      <c r="J7" s="27">
        <v>0.39800000000000002</v>
      </c>
      <c r="K7" s="28" t="s">
        <v>49</v>
      </c>
      <c r="L7" s="30" t="s">
        <v>75</v>
      </c>
      <c r="N7" s="39">
        <v>41334</v>
      </c>
      <c r="O7" s="40" t="s">
        <v>61</v>
      </c>
    </row>
    <row r="8" spans="2:27" ht="19.5" thickBot="1">
      <c r="B8" s="19">
        <v>41699</v>
      </c>
      <c r="C8" s="20">
        <v>286070</v>
      </c>
      <c r="D8" s="21">
        <v>0.505</v>
      </c>
      <c r="E8" s="77" t="s">
        <v>50</v>
      </c>
      <c r="F8" s="78" t="s">
        <v>51</v>
      </c>
      <c r="G8" s="20">
        <v>41092</v>
      </c>
      <c r="H8" s="21">
        <v>0.33400000000000002</v>
      </c>
      <c r="I8" s="20">
        <v>20743</v>
      </c>
      <c r="J8" s="21">
        <v>0.65</v>
      </c>
      <c r="K8" s="23" t="s">
        <v>52</v>
      </c>
      <c r="L8" s="29" t="s">
        <v>76</v>
      </c>
      <c r="N8" s="39">
        <v>41699</v>
      </c>
      <c r="O8" s="40" t="s">
        <v>62</v>
      </c>
    </row>
    <row r="9" spans="2:27" ht="19.5" thickBot="1">
      <c r="B9" s="24">
        <v>42064</v>
      </c>
      <c r="C9" s="25">
        <v>329046</v>
      </c>
      <c r="D9" s="27">
        <v>0.15</v>
      </c>
      <c r="E9" s="79" t="s">
        <v>50</v>
      </c>
      <c r="F9" s="80" t="s">
        <v>51</v>
      </c>
      <c r="G9" s="25">
        <v>53080</v>
      </c>
      <c r="H9" s="27">
        <v>0.29199999999999998</v>
      </c>
      <c r="I9" s="25">
        <v>30491</v>
      </c>
      <c r="J9" s="27">
        <v>0.47</v>
      </c>
      <c r="K9" s="28" t="s">
        <v>53</v>
      </c>
      <c r="L9" s="30" t="s">
        <v>77</v>
      </c>
      <c r="N9" s="39">
        <v>42064</v>
      </c>
      <c r="O9" s="40" t="s">
        <v>62</v>
      </c>
    </row>
    <row r="10" spans="2:27" ht="19.5" thickBot="1">
      <c r="B10" s="19">
        <v>42430</v>
      </c>
      <c r="C10" s="20">
        <v>359651</v>
      </c>
      <c r="D10" s="21">
        <v>9.2999999999999999E-2</v>
      </c>
      <c r="E10" s="77" t="s">
        <v>50</v>
      </c>
      <c r="F10" s="78" t="s">
        <v>51</v>
      </c>
      <c r="G10" s="20">
        <v>59380</v>
      </c>
      <c r="H10" s="21">
        <v>0.11899999999999999</v>
      </c>
      <c r="I10" s="20">
        <v>35785</v>
      </c>
      <c r="J10" s="21">
        <v>0.17399999999999999</v>
      </c>
      <c r="K10" s="23" t="s">
        <v>54</v>
      </c>
      <c r="L10" s="29" t="s">
        <v>78</v>
      </c>
      <c r="N10" s="39">
        <v>42430</v>
      </c>
      <c r="O10" s="40" t="s">
        <v>63</v>
      </c>
    </row>
    <row r="11" spans="2:27" ht="19.5" thickBot="1">
      <c r="B11" s="24">
        <v>42795</v>
      </c>
      <c r="C11" s="25">
        <v>375166</v>
      </c>
      <c r="D11" s="27">
        <v>4.2999999999999997E-2</v>
      </c>
      <c r="E11" s="79" t="s">
        <v>50</v>
      </c>
      <c r="F11" s="80" t="s">
        <v>51</v>
      </c>
      <c r="G11" s="25">
        <v>61606</v>
      </c>
      <c r="H11" s="27">
        <v>3.6999999999999998E-2</v>
      </c>
      <c r="I11" s="25">
        <v>39454</v>
      </c>
      <c r="J11" s="27">
        <v>0.10299999999999999</v>
      </c>
      <c r="K11" s="28" t="s">
        <v>55</v>
      </c>
      <c r="L11" s="30" t="s">
        <v>79</v>
      </c>
      <c r="N11" s="39">
        <v>42795</v>
      </c>
      <c r="O11" s="40" t="s">
        <v>64</v>
      </c>
    </row>
    <row r="12" spans="2:27" ht="19.5" thickBot="1">
      <c r="B12" s="19">
        <v>43160</v>
      </c>
      <c r="C12" s="20">
        <v>407970</v>
      </c>
      <c r="D12" s="21">
        <v>8.6999999999999994E-2</v>
      </c>
      <c r="E12" s="77" t="s">
        <v>50</v>
      </c>
      <c r="F12" s="78" t="s">
        <v>51</v>
      </c>
      <c r="G12" s="20">
        <v>65746</v>
      </c>
      <c r="H12" s="21">
        <v>6.7000000000000004E-2</v>
      </c>
      <c r="I12" s="20">
        <v>38677</v>
      </c>
      <c r="J12" s="22">
        <v>-0.02</v>
      </c>
      <c r="K12" s="23" t="s">
        <v>56</v>
      </c>
      <c r="L12" s="29" t="s">
        <v>80</v>
      </c>
      <c r="N12" s="39">
        <v>43160</v>
      </c>
      <c r="O12" s="40" t="s">
        <v>64</v>
      </c>
    </row>
    <row r="13" spans="2:27" ht="19.5" thickBot="1">
      <c r="B13" s="24">
        <v>43525</v>
      </c>
      <c r="C13" s="25">
        <v>439001</v>
      </c>
      <c r="D13" s="27">
        <v>7.5999999999999998E-2</v>
      </c>
      <c r="E13" s="79" t="s">
        <v>50</v>
      </c>
      <c r="F13" s="80" t="s">
        <v>51</v>
      </c>
      <c r="G13" s="25">
        <v>70171</v>
      </c>
      <c r="H13" s="27">
        <v>6.7000000000000004E-2</v>
      </c>
      <c r="I13" s="25">
        <v>39408</v>
      </c>
      <c r="J13" s="27">
        <v>1.9E-2</v>
      </c>
      <c r="K13" s="28" t="s">
        <v>57</v>
      </c>
      <c r="L13" s="30" t="s">
        <v>81</v>
      </c>
      <c r="N13" s="39">
        <v>43525</v>
      </c>
      <c r="O13" s="40" t="s">
        <v>64</v>
      </c>
    </row>
    <row r="14" spans="2:27" ht="19.5" thickBot="1">
      <c r="B14" s="81" t="s">
        <v>58</v>
      </c>
      <c r="C14" s="20">
        <v>457280</v>
      </c>
      <c r="D14" s="21">
        <v>0.13600000000000001</v>
      </c>
      <c r="E14" s="20">
        <v>65070</v>
      </c>
      <c r="F14" s="78" t="s">
        <v>51</v>
      </c>
      <c r="G14" s="20">
        <v>65797</v>
      </c>
      <c r="H14" s="21">
        <v>2.3E-2</v>
      </c>
      <c r="I14" s="20">
        <v>34149</v>
      </c>
      <c r="J14" s="22">
        <v>-5.5E-2</v>
      </c>
      <c r="K14" s="23" t="s">
        <v>59</v>
      </c>
      <c r="L14" s="29" t="s">
        <v>82</v>
      </c>
      <c r="N14" s="39">
        <v>43862</v>
      </c>
      <c r="O14" s="40" t="s">
        <v>64</v>
      </c>
    </row>
    <row r="15" spans="2:27" ht="19.5" thickBot="1">
      <c r="B15" s="24">
        <v>44228</v>
      </c>
      <c r="C15" s="25">
        <v>487309</v>
      </c>
      <c r="D15" s="26">
        <v>-2.3E-2</v>
      </c>
      <c r="E15" s="25">
        <v>40651</v>
      </c>
      <c r="F15" s="26">
        <v>-0.42699999999999999</v>
      </c>
      <c r="G15" s="25">
        <v>40238</v>
      </c>
      <c r="H15" s="26">
        <v>-0.439</v>
      </c>
      <c r="I15" s="25">
        <v>17693</v>
      </c>
      <c r="J15" s="26">
        <v>-0.52500000000000002</v>
      </c>
      <c r="K15" s="28" t="s">
        <v>83</v>
      </c>
      <c r="L15" s="30" t="s">
        <v>84</v>
      </c>
      <c r="N15" s="39">
        <v>44228</v>
      </c>
      <c r="O15" s="40" t="s">
        <v>87</v>
      </c>
    </row>
    <row r="16" spans="2:27" ht="19.5" thickBot="1">
      <c r="B16" s="81" t="s">
        <v>85</v>
      </c>
      <c r="C16" s="20">
        <v>490000</v>
      </c>
      <c r="D16" s="21">
        <v>6.0000000000000001E-3</v>
      </c>
      <c r="E16" s="20">
        <v>41000</v>
      </c>
      <c r="F16" s="21">
        <v>8.9999999999999993E-3</v>
      </c>
      <c r="G16" s="20">
        <v>41000</v>
      </c>
      <c r="H16" s="21">
        <v>1.9E-2</v>
      </c>
      <c r="I16" s="20">
        <v>19000</v>
      </c>
      <c r="J16" s="21">
        <v>7.3999999999999996E-2</v>
      </c>
      <c r="K16" s="23" t="s">
        <v>86</v>
      </c>
      <c r="L16" s="29" t="s">
        <v>60</v>
      </c>
      <c r="N16" s="41" t="s">
        <v>88</v>
      </c>
      <c r="O16" s="40" t="s">
        <v>89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1781-246B-474F-9B05-0F1F3437E7CC}">
  <dimension ref="A1:AG33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B3" sqref="B3:D3"/>
    </sheetView>
  </sheetViews>
  <sheetFormatPr defaultRowHeight="12"/>
  <cols>
    <col min="1" max="1" width="9.375" style="1" customWidth="1"/>
    <col min="2" max="2" width="5.375" style="44" customWidth="1"/>
    <col min="3" max="3" width="7.875" style="44" customWidth="1"/>
    <col min="4" max="4" width="6.375" style="44" customWidth="1"/>
    <col min="5" max="5" width="9" style="44" bestFit="1" customWidth="1"/>
    <col min="6" max="6" width="8" style="44" customWidth="1"/>
    <col min="7" max="7" width="6.375" style="44" customWidth="1"/>
    <col min="8" max="8" width="6.125" style="44" customWidth="1"/>
    <col min="9" max="9" width="5.875" style="44" customWidth="1"/>
    <col min="10" max="10" width="5.75" style="44" customWidth="1"/>
    <col min="11" max="11" width="6.5" style="44" customWidth="1"/>
    <col min="12" max="12" width="5.375" style="44" customWidth="1"/>
    <col min="13" max="13" width="6.125" style="44" customWidth="1"/>
    <col min="14" max="14" width="4.75" style="44" bestFit="1" customWidth="1"/>
    <col min="15" max="15" width="4.5" style="44" customWidth="1"/>
    <col min="16" max="16" width="4" style="44" customWidth="1"/>
    <col min="17" max="17" width="4.875" style="44" customWidth="1"/>
    <col min="18" max="18" width="6.5" style="44" customWidth="1"/>
    <col min="19" max="19" width="5.75" style="44" customWidth="1"/>
    <col min="20" max="20" width="3.375" style="44" customWidth="1"/>
    <col min="21" max="21" width="6.875" style="44" customWidth="1"/>
    <col min="22" max="29" width="9" style="44"/>
    <col min="30" max="30" width="5.125" style="44" customWidth="1"/>
    <col min="31" max="31" width="10.125" style="44" bestFit="1" customWidth="1"/>
    <col min="32" max="33" width="4.125" style="44" bestFit="1" customWidth="1"/>
    <col min="34" max="16384" width="9" style="44"/>
  </cols>
  <sheetData>
    <row r="1" spans="1:3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2" t="s">
        <v>25</v>
      </c>
      <c r="H1" s="3" t="s">
        <v>3</v>
      </c>
      <c r="I1" s="71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6" t="s">
        <v>39</v>
      </c>
      <c r="S1" s="66" t="s">
        <v>40</v>
      </c>
      <c r="U1" s="66" t="s">
        <v>42</v>
      </c>
    </row>
    <row r="2" spans="1:31" ht="41.25" customHeight="1" thickBot="1">
      <c r="A2" s="59" t="s">
        <v>43</v>
      </c>
      <c r="B2" s="42">
        <v>1386</v>
      </c>
      <c r="C2" s="9"/>
      <c r="D2" s="9"/>
      <c r="E2" s="36">
        <f>+E22</f>
        <v>44228</v>
      </c>
      <c r="F2" s="47">
        <f t="shared" ref="F2:M2" si="0">+F22</f>
        <v>487309</v>
      </c>
      <c r="G2" s="48">
        <f t="shared" si="0"/>
        <v>6.5668736878936318E-2</v>
      </c>
      <c r="H2" s="9">
        <f t="shared" si="0"/>
        <v>40651</v>
      </c>
      <c r="I2" s="49">
        <f t="shared" si="0"/>
        <v>8.3419349940181686E-2</v>
      </c>
      <c r="J2" s="47">
        <f t="shared" si="0"/>
        <v>17693</v>
      </c>
      <c r="K2" s="49">
        <f t="shared" si="0"/>
        <v>3.6307558448540861E-2</v>
      </c>
      <c r="L2" s="9">
        <f t="shared" si="0"/>
        <v>82</v>
      </c>
      <c r="M2" s="9">
        <f t="shared" si="0"/>
        <v>1860.1</v>
      </c>
      <c r="N2" s="17">
        <f t="shared" ref="N2" si="1">+B2/L2</f>
        <v>16.902439024390244</v>
      </c>
      <c r="O2" s="18">
        <f>+B2/M2</f>
        <v>0.74512123004139563</v>
      </c>
      <c r="P2" s="50">
        <f>+P22</f>
        <v>34</v>
      </c>
      <c r="Q2" s="51">
        <f t="shared" ref="Q2" si="2">+P2/B2</f>
        <v>2.4531024531024532E-2</v>
      </c>
      <c r="R2" s="75">
        <f t="shared" ref="R2:U2" si="3">+R22</f>
        <v>6123721</v>
      </c>
      <c r="S2" s="75">
        <f t="shared" si="3"/>
        <v>401462</v>
      </c>
      <c r="T2" s="76">
        <f t="shared" si="3"/>
        <v>6.5558506012929063E-2</v>
      </c>
      <c r="U2" s="75">
        <f t="shared" si="3"/>
        <v>269806</v>
      </c>
    </row>
    <row r="3" spans="1:31" ht="15.75" customHeight="1">
      <c r="A3" s="61">
        <v>44385</v>
      </c>
      <c r="B3" s="86" t="s">
        <v>28</v>
      </c>
      <c r="C3" s="87"/>
      <c r="D3" s="87"/>
      <c r="E3" s="52">
        <f>+G27</f>
        <v>0.05</v>
      </c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85"/>
      <c r="S3" s="85"/>
    </row>
    <row r="4" spans="1:31" ht="15.75" customHeight="1">
      <c r="B4" s="90" t="s">
        <v>29</v>
      </c>
      <c r="C4" s="91"/>
      <c r="D4" s="91"/>
      <c r="E4" s="53">
        <f>+K27</f>
        <v>7.4999999999999997E-2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5"/>
      <c r="S4" s="85"/>
    </row>
    <row r="5" spans="1:31" ht="15.75" customHeight="1">
      <c r="B5" s="90" t="s">
        <v>11</v>
      </c>
      <c r="C5" s="91"/>
      <c r="D5" s="91"/>
      <c r="E5" s="54">
        <f>+N27</f>
        <v>10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5"/>
      <c r="S5" s="85"/>
    </row>
    <row r="6" spans="1:31" ht="15.75" customHeight="1">
      <c r="A6" s="68"/>
      <c r="B6" s="90" t="s">
        <v>31</v>
      </c>
      <c r="C6" s="91"/>
      <c r="D6" s="91"/>
      <c r="E6" s="54">
        <f>+B27</f>
        <v>2065.2840985241337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5"/>
      <c r="S6" s="85"/>
    </row>
    <row r="7" spans="1:31" ht="15.75" customHeight="1" thickBot="1">
      <c r="B7" s="92" t="s">
        <v>32</v>
      </c>
      <c r="C7" s="93"/>
      <c r="D7" s="93"/>
      <c r="E7" s="55">
        <f>+D27</f>
        <v>0.49010396718912963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5"/>
      <c r="S7" s="85"/>
    </row>
    <row r="8" spans="1:31">
      <c r="A8" s="34" t="s">
        <v>15</v>
      </c>
      <c r="C8" s="1" t="s">
        <v>27</v>
      </c>
      <c r="G8" s="14">
        <f>AVERAGE(G9:G21)</f>
        <v>8.582131601965598E-2</v>
      </c>
      <c r="I8" s="14">
        <f>AVERAGE(I9:I21)</f>
        <v>0.14574483015263601</v>
      </c>
      <c r="K8" s="14">
        <f>AVERAGE(K9:K21)</f>
        <v>7.5934436900818053E-2</v>
      </c>
      <c r="N8" s="13">
        <f>AVERAGE(N9:N21)</f>
        <v>20.273507072021481</v>
      </c>
      <c r="O8" s="13">
        <f>AVERAGE(O9:O21)</f>
        <v>1.6423750478571466</v>
      </c>
    </row>
    <row r="9" spans="1:31">
      <c r="A9" s="1">
        <v>8570</v>
      </c>
      <c r="B9" s="42">
        <v>1515</v>
      </c>
      <c r="C9" s="46">
        <f t="shared" ref="C9:C20" si="4">+J9/L9*1000000</f>
        <v>215806845.96577018</v>
      </c>
      <c r="E9" s="36">
        <f>+コピー!B2</f>
        <v>39479</v>
      </c>
      <c r="F9" s="32">
        <f>+コピー!C2</f>
        <v>181076</v>
      </c>
      <c r="H9" s="32">
        <f>+コピー!E2</f>
        <v>32863</v>
      </c>
      <c r="I9" s="7">
        <f>+H9/F9</f>
        <v>0.18148733128631073</v>
      </c>
      <c r="J9" s="32">
        <f>+コピー!I2</f>
        <v>17653</v>
      </c>
      <c r="K9" s="7">
        <f>+J9/F9</f>
        <v>9.7489451942830638E-2</v>
      </c>
      <c r="L9" s="33">
        <f>VALUE(SUBSTITUTE(コピー!K2,"円","　"))</f>
        <v>81.8</v>
      </c>
      <c r="M9" s="33">
        <f>VALUE(SUBSTITUTE(コピー!L2,"円","　"))</f>
        <v>850.8</v>
      </c>
      <c r="N9" s="10">
        <f t="shared" ref="N9:N23" si="5">+B9/L9</f>
        <v>18.52078239608802</v>
      </c>
      <c r="O9" s="10">
        <f>+B9/M9</f>
        <v>1.7806770098730607</v>
      </c>
      <c r="AE9" s="4"/>
    </row>
    <row r="10" spans="1:31">
      <c r="B10" s="42">
        <v>1257</v>
      </c>
      <c r="C10" s="46">
        <f t="shared" si="4"/>
        <v>215883211.67883211</v>
      </c>
      <c r="E10" s="36">
        <f>+コピー!B3</f>
        <v>39845</v>
      </c>
      <c r="F10" s="32">
        <f>+コピー!C3</f>
        <v>176007</v>
      </c>
      <c r="G10" s="7">
        <f>+(F10-F9)/F9</f>
        <v>-2.7993770571472752E-2</v>
      </c>
      <c r="H10" s="32">
        <f>+コピー!E3</f>
        <v>26611</v>
      </c>
      <c r="I10" s="7">
        <f t="shared" ref="I10:I23" si="6">+H10/F10</f>
        <v>0.15119285028436369</v>
      </c>
      <c r="J10" s="32">
        <f>+コピー!I3</f>
        <v>14788</v>
      </c>
      <c r="K10" s="7">
        <f t="shared" ref="K10:K23" si="7">+J10/F10</f>
        <v>8.401938559261847E-2</v>
      </c>
      <c r="L10" s="33">
        <f>VALUE(SUBSTITUTE(コピー!K3,"円","　"))</f>
        <v>68.5</v>
      </c>
      <c r="M10" s="33">
        <f>VALUE(SUBSTITUTE(コピー!L3,"円","　"))</f>
        <v>752</v>
      </c>
      <c r="N10" s="10">
        <f t="shared" si="5"/>
        <v>18.350364963503651</v>
      </c>
      <c r="O10" s="10">
        <f t="shared" ref="O10:O22" si="8">+B10/M10</f>
        <v>1.6715425531914894</v>
      </c>
      <c r="AE10" s="4"/>
    </row>
    <row r="11" spans="1:31">
      <c r="B11" s="42">
        <v>905</v>
      </c>
      <c r="C11" s="46">
        <f t="shared" si="4"/>
        <v>218888888.8888889</v>
      </c>
      <c r="E11" s="36">
        <f>+コピー!B4</f>
        <v>40210</v>
      </c>
      <c r="F11" s="32">
        <f>+コピー!C4</f>
        <v>172430</v>
      </c>
      <c r="G11" s="7">
        <f t="shared" ref="G11:G23" si="9">+(F11-F10)/F10</f>
        <v>-2.0323055333026526E-2</v>
      </c>
      <c r="H11" s="32">
        <f>+コピー!E4</f>
        <v>20560</v>
      </c>
      <c r="I11" s="7">
        <f t="shared" si="6"/>
        <v>0.1192367917415763</v>
      </c>
      <c r="J11" s="32">
        <f>+コピー!I4</f>
        <v>197</v>
      </c>
      <c r="K11" s="7">
        <f t="shared" si="7"/>
        <v>1.1424926056950646E-3</v>
      </c>
      <c r="L11" s="33">
        <f>VALUE(SUBSTITUTE(コピー!K4,"円","　"))</f>
        <v>0.9</v>
      </c>
      <c r="M11" s="33">
        <f>VALUE(SUBSTITUTE(コピー!L4,"円","　"))</f>
        <v>722.5</v>
      </c>
      <c r="N11" s="10"/>
      <c r="O11" s="10">
        <f t="shared" si="8"/>
        <v>1.2525951557093427</v>
      </c>
      <c r="AE11" s="4"/>
    </row>
    <row r="12" spans="1:31">
      <c r="B12" s="42">
        <v>1034</v>
      </c>
      <c r="C12" s="46">
        <f t="shared" si="4"/>
        <v>215837104.07239819</v>
      </c>
      <c r="E12" s="36">
        <f>+コピー!B5</f>
        <v>40575</v>
      </c>
      <c r="F12" s="32">
        <f>+コピー!C5</f>
        <v>169191</v>
      </c>
      <c r="G12" s="7">
        <f t="shared" si="9"/>
        <v>-1.8784434263179262E-2</v>
      </c>
      <c r="H12" s="32">
        <f>+コピー!E5</f>
        <v>20717</v>
      </c>
      <c r="I12" s="7">
        <f t="shared" si="6"/>
        <v>0.12244741150534012</v>
      </c>
      <c r="J12" s="32">
        <f>+コピー!I5</f>
        <v>9540</v>
      </c>
      <c r="K12" s="7">
        <f t="shared" si="7"/>
        <v>5.6385977977551995E-2</v>
      </c>
      <c r="L12" s="33">
        <f>VALUE(SUBSTITUTE(コピー!K5,"円","　"))</f>
        <v>44.2</v>
      </c>
      <c r="M12" s="33">
        <f>VALUE(SUBSTITUTE(コピー!L5,"円","　"))</f>
        <v>739.4</v>
      </c>
      <c r="N12" s="10">
        <f t="shared" si="5"/>
        <v>23.393665158371039</v>
      </c>
      <c r="O12" s="10">
        <f t="shared" si="8"/>
        <v>1.3984311604003246</v>
      </c>
      <c r="R12" s="46">
        <v>901578</v>
      </c>
      <c r="S12" s="46">
        <v>159232</v>
      </c>
      <c r="T12" s="57">
        <f>+S12/R12</f>
        <v>0.17661477986375002</v>
      </c>
      <c r="U12" s="46">
        <v>487867</v>
      </c>
      <c r="AE12" s="4"/>
    </row>
    <row r="13" spans="1:31">
      <c r="B13" s="42">
        <v>1269</v>
      </c>
      <c r="C13" s="46">
        <f t="shared" si="4"/>
        <v>216057692.30769229</v>
      </c>
      <c r="E13" s="36">
        <f>+コピー!B6</f>
        <v>40940</v>
      </c>
      <c r="F13" s="32">
        <f>+コピー!C6</f>
        <v>169853</v>
      </c>
      <c r="G13" s="7">
        <f t="shared" si="9"/>
        <v>3.9127376751718476E-3</v>
      </c>
      <c r="H13" s="32">
        <f>+コピー!E6</f>
        <v>24280</v>
      </c>
      <c r="I13" s="7">
        <f t="shared" si="6"/>
        <v>0.14294713664168429</v>
      </c>
      <c r="J13" s="32">
        <f>+コピー!I6</f>
        <v>8988</v>
      </c>
      <c r="K13" s="7">
        <f t="shared" si="7"/>
        <v>5.2916345310356605E-2</v>
      </c>
      <c r="L13" s="33">
        <f>VALUE(SUBSTITUTE(コピー!K6,"円","　"))</f>
        <v>41.6</v>
      </c>
      <c r="M13" s="33">
        <f>VALUE(SUBSTITUTE(コピー!L6,"円","　"))</f>
        <v>736</v>
      </c>
      <c r="N13" s="10">
        <f t="shared" si="5"/>
        <v>30.50480769230769</v>
      </c>
      <c r="O13" s="10">
        <f t="shared" si="8"/>
        <v>1.7241847826086956</v>
      </c>
      <c r="R13" s="46">
        <v>907658</v>
      </c>
      <c r="S13" s="46">
        <v>158817</v>
      </c>
      <c r="T13" s="57">
        <f>+S13/R13</f>
        <v>0.17497449479870172</v>
      </c>
      <c r="U13" s="46">
        <v>501787</v>
      </c>
      <c r="AE13" s="4"/>
    </row>
    <row r="14" spans="1:31">
      <c r="B14" s="42">
        <v>2809</v>
      </c>
      <c r="C14" s="46">
        <f t="shared" si="4"/>
        <v>215784469.09667197</v>
      </c>
      <c r="E14" s="36" t="str">
        <f>+コピー!B7</f>
        <v>2013/03 変</v>
      </c>
      <c r="F14" s="32">
        <f>+コピー!C7</f>
        <v>205972</v>
      </c>
      <c r="G14" s="7">
        <f t="shared" si="9"/>
        <v>0.21264858436412662</v>
      </c>
      <c r="H14" s="32">
        <f>+コピー!E7</f>
        <v>33080</v>
      </c>
      <c r="I14" s="7">
        <f t="shared" si="6"/>
        <v>0.1606043539898627</v>
      </c>
      <c r="J14" s="32">
        <f>+コピー!I7</f>
        <v>13616</v>
      </c>
      <c r="K14" s="7">
        <f t="shared" si="7"/>
        <v>6.6106072670071667E-2</v>
      </c>
      <c r="L14" s="33">
        <f>VALUE(SUBSTITUTE(コピー!K7,"円","　"))</f>
        <v>63.1</v>
      </c>
      <c r="M14" s="33">
        <f>VALUE(SUBSTITUTE(コピー!L7,"円","　"))</f>
        <v>1071.7</v>
      </c>
      <c r="N14" s="10">
        <f t="shared" si="5"/>
        <v>44.516640253565768</v>
      </c>
      <c r="O14" s="10">
        <f t="shared" si="8"/>
        <v>2.6210693291032938</v>
      </c>
      <c r="P14" s="32">
        <f>VALUE(SUBSTITUTE(コピー!O7,"円","　"))</f>
        <v>50</v>
      </c>
      <c r="Q14" s="7">
        <f t="shared" ref="Q14:Q23" si="10">+P14/B14</f>
        <v>1.77999288002848E-2</v>
      </c>
      <c r="R14" s="46">
        <v>2534208</v>
      </c>
      <c r="S14" s="46">
        <v>231301</v>
      </c>
      <c r="T14" s="57">
        <f t="shared" ref="T14:T22" si="11">+S14/R14</f>
        <v>9.1271513624769554E-2</v>
      </c>
      <c r="U14" s="46">
        <v>271595</v>
      </c>
      <c r="AE14" s="4"/>
    </row>
    <row r="15" spans="1:31">
      <c r="B15" s="42">
        <v>2649</v>
      </c>
      <c r="C15" s="46">
        <f t="shared" si="4"/>
        <v>215848074.9219563</v>
      </c>
      <c r="E15" s="36">
        <f>+コピー!B8</f>
        <v>41699</v>
      </c>
      <c r="F15" s="32">
        <f>+コピー!C8</f>
        <v>286070</v>
      </c>
      <c r="G15" s="7">
        <f t="shared" si="9"/>
        <v>0.3888780999359136</v>
      </c>
      <c r="H15" s="32" t="str">
        <f>+コピー!E8</f>
        <v>－</v>
      </c>
      <c r="I15" s="7"/>
      <c r="J15" s="32">
        <f>+コピー!I8</f>
        <v>20743</v>
      </c>
      <c r="K15" s="7">
        <f t="shared" si="7"/>
        <v>7.2510224770161155E-2</v>
      </c>
      <c r="L15" s="33">
        <f>VALUE(SUBSTITUTE(コピー!K8,"円","　"))</f>
        <v>96.1</v>
      </c>
      <c r="M15" s="33">
        <f>VALUE(SUBSTITUTE(コピー!L8,"円","　"))</f>
        <v>1258.7</v>
      </c>
      <c r="N15" s="10">
        <f t="shared" si="5"/>
        <v>27.565036420395423</v>
      </c>
      <c r="O15" s="10">
        <f t="shared" si="8"/>
        <v>2.104552315881465</v>
      </c>
      <c r="P15" s="32">
        <f>VALUE(SUBSTITUTE(コピー!O8,"円","　"))</f>
        <v>60</v>
      </c>
      <c r="Q15" s="7">
        <f t="shared" si="10"/>
        <v>2.2650056625141562E-2</v>
      </c>
      <c r="R15" s="46">
        <v>3163117</v>
      </c>
      <c r="S15" s="46">
        <v>271660</v>
      </c>
      <c r="T15" s="57">
        <f t="shared" si="11"/>
        <v>8.588363946069652E-2</v>
      </c>
      <c r="U15" s="46">
        <v>220510</v>
      </c>
      <c r="AE15" s="4"/>
    </row>
    <row r="16" spans="1:31">
      <c r="B16" s="42">
        <v>3400</v>
      </c>
      <c r="C16" s="46">
        <f t="shared" si="4"/>
        <v>215789101.20311391</v>
      </c>
      <c r="E16" s="36">
        <f>+コピー!B9</f>
        <v>42064</v>
      </c>
      <c r="F16" s="32">
        <f>+コピー!C9</f>
        <v>329046</v>
      </c>
      <c r="G16" s="7">
        <f t="shared" si="9"/>
        <v>0.15022896493865137</v>
      </c>
      <c r="H16" s="32" t="str">
        <f>+コピー!E9</f>
        <v>－</v>
      </c>
      <c r="I16" s="7"/>
      <c r="J16" s="32">
        <f>+コピー!I9</f>
        <v>30491</v>
      </c>
      <c r="K16" s="7">
        <f t="shared" si="7"/>
        <v>9.2664855369765931E-2</v>
      </c>
      <c r="L16" s="33">
        <f>VALUE(SUBSTITUTE(コピー!K9,"円","　"))</f>
        <v>141.30000000000001</v>
      </c>
      <c r="M16" s="33">
        <f>VALUE(SUBSTITUTE(コピー!L9,"円","　"))</f>
        <v>1268.2</v>
      </c>
      <c r="N16" s="10">
        <f t="shared" si="5"/>
        <v>24.062278839348902</v>
      </c>
      <c r="O16" s="10">
        <f t="shared" si="8"/>
        <v>2.6809651474530831</v>
      </c>
      <c r="P16" s="32">
        <f>VALUE(SUBSTITUTE(コピー!O9,"円","　"))</f>
        <v>60</v>
      </c>
      <c r="Q16" s="7">
        <f t="shared" si="10"/>
        <v>1.7647058823529412E-2</v>
      </c>
      <c r="R16" s="46">
        <v>3589495</v>
      </c>
      <c r="S16" s="46">
        <v>273709</v>
      </c>
      <c r="T16" s="57">
        <f t="shared" si="11"/>
        <v>7.6252787648401793E-2</v>
      </c>
      <c r="U16" s="46">
        <v>796916</v>
      </c>
      <c r="AE16" s="4"/>
    </row>
    <row r="17" spans="2:33">
      <c r="B17" s="42">
        <v>2195</v>
      </c>
      <c r="C17" s="46">
        <f t="shared" si="4"/>
        <v>215832328.10615197</v>
      </c>
      <c r="E17" s="36">
        <f>+コピー!B10</f>
        <v>42430</v>
      </c>
      <c r="F17" s="32">
        <f>+コピー!C10</f>
        <v>359651</v>
      </c>
      <c r="G17" s="7">
        <f t="shared" si="9"/>
        <v>9.3011311488363335E-2</v>
      </c>
      <c r="H17" s="32" t="str">
        <f>+コピー!E10</f>
        <v>－</v>
      </c>
      <c r="I17" s="7"/>
      <c r="J17" s="32">
        <f>+コピー!I10</f>
        <v>35785</v>
      </c>
      <c r="K17" s="7">
        <f t="shared" si="7"/>
        <v>9.9499236760081294E-2</v>
      </c>
      <c r="L17" s="33">
        <f>VALUE(SUBSTITUTE(コピー!K10,"円","　"))</f>
        <v>165.8</v>
      </c>
      <c r="M17" s="33">
        <f>VALUE(SUBSTITUTE(コピー!L10,"円","　"))</f>
        <v>1349.1</v>
      </c>
      <c r="N17" s="10">
        <f t="shared" si="5"/>
        <v>13.238841978287091</v>
      </c>
      <c r="O17" s="10">
        <f t="shared" si="8"/>
        <v>1.6270105996590321</v>
      </c>
      <c r="P17" s="32">
        <f>VALUE(SUBSTITUTE(コピー!O10,"円","　"))</f>
        <v>66</v>
      </c>
      <c r="Q17" s="7">
        <f t="shared" si="10"/>
        <v>3.0068337129840545E-2</v>
      </c>
      <c r="R17" s="46">
        <v>3745546</v>
      </c>
      <c r="S17" s="46">
        <v>291187</v>
      </c>
      <c r="T17" s="57">
        <f t="shared" si="11"/>
        <v>7.7742203673376323E-2</v>
      </c>
      <c r="U17" s="46">
        <v>315800</v>
      </c>
      <c r="AE17" s="4"/>
    </row>
    <row r="18" spans="2:33">
      <c r="B18" s="42">
        <v>2378</v>
      </c>
      <c r="C18" s="46">
        <f t="shared" si="4"/>
        <v>215831509.84682712</v>
      </c>
      <c r="E18" s="36">
        <f>+コピー!B11</f>
        <v>42795</v>
      </c>
      <c r="F18" s="32">
        <f>+コピー!C11</f>
        <v>375166</v>
      </c>
      <c r="G18" s="7">
        <f t="shared" si="9"/>
        <v>4.3139043127921238E-2</v>
      </c>
      <c r="H18" s="32" t="str">
        <f>+コピー!E11</f>
        <v>－</v>
      </c>
      <c r="I18" s="7"/>
      <c r="J18" s="32">
        <f>+コピー!I11</f>
        <v>39454</v>
      </c>
      <c r="K18" s="7">
        <f t="shared" si="7"/>
        <v>0.10516411401886099</v>
      </c>
      <c r="L18" s="33">
        <f>VALUE(SUBSTITUTE(コピー!K11,"円","　"))</f>
        <v>182.8</v>
      </c>
      <c r="M18" s="33">
        <f>VALUE(SUBSTITUTE(コピー!L11,"円","　"))</f>
        <v>1604</v>
      </c>
      <c r="N18" s="10">
        <f t="shared" si="5"/>
        <v>13.008752735229759</v>
      </c>
      <c r="O18" s="10">
        <f t="shared" si="8"/>
        <v>1.4825436408977557</v>
      </c>
      <c r="P18" s="32">
        <f>VALUE(SUBSTITUTE(コピー!O11,"円","　"))</f>
        <v>68</v>
      </c>
      <c r="Q18" s="7">
        <f t="shared" si="10"/>
        <v>2.8595458368376788E-2</v>
      </c>
      <c r="R18" s="46">
        <v>4187263</v>
      </c>
      <c r="S18" s="46">
        <v>346183</v>
      </c>
      <c r="T18" s="57">
        <f t="shared" si="11"/>
        <v>8.2675246336329958E-2</v>
      </c>
      <c r="U18" s="46">
        <v>194378</v>
      </c>
      <c r="AE18" s="4"/>
    </row>
    <row r="19" spans="2:33">
      <c r="B19" s="42">
        <v>2364</v>
      </c>
      <c r="C19" s="46">
        <f t="shared" si="4"/>
        <v>215831473.21428573</v>
      </c>
      <c r="E19" s="36">
        <f>+コピー!B12</f>
        <v>43160</v>
      </c>
      <c r="F19" s="32">
        <f>+コピー!C12</f>
        <v>407970</v>
      </c>
      <c r="G19" s="7">
        <f t="shared" si="9"/>
        <v>8.7438627167707089E-2</v>
      </c>
      <c r="H19" s="32" t="str">
        <f>+コピー!E12</f>
        <v>－</v>
      </c>
      <c r="I19" s="7"/>
      <c r="J19" s="32">
        <f>+コピー!I12</f>
        <v>38677</v>
      </c>
      <c r="K19" s="7">
        <f t="shared" si="7"/>
        <v>9.4803539475941861E-2</v>
      </c>
      <c r="L19" s="33">
        <f>VALUE(SUBSTITUTE(コピー!K12,"円","　"))</f>
        <v>179.2</v>
      </c>
      <c r="M19" s="33">
        <f>VALUE(SUBSTITUTE(コピー!L12,"円","　"))</f>
        <v>1714.4</v>
      </c>
      <c r="N19" s="10">
        <f t="shared" si="5"/>
        <v>13.191964285714286</v>
      </c>
      <c r="O19" s="10">
        <f t="shared" si="8"/>
        <v>1.3789080727951468</v>
      </c>
      <c r="P19" s="32">
        <f>VALUE(SUBSTITUTE(コピー!O12,"円","　"))</f>
        <v>68</v>
      </c>
      <c r="Q19" s="7">
        <f t="shared" si="10"/>
        <v>2.8764805414551606E-2</v>
      </c>
      <c r="R19" s="46">
        <v>4852844</v>
      </c>
      <c r="S19" s="46">
        <v>370017</v>
      </c>
      <c r="T19" s="57">
        <f t="shared" si="11"/>
        <v>7.6247454070231813E-2</v>
      </c>
      <c r="U19" s="46">
        <v>153675</v>
      </c>
      <c r="AE19" s="4"/>
    </row>
    <row r="20" spans="2:33">
      <c r="B20" s="42">
        <v>1735</v>
      </c>
      <c r="C20" s="46">
        <f t="shared" si="4"/>
        <v>215815991.23767799</v>
      </c>
      <c r="E20" s="36">
        <f>+コピー!B13</f>
        <v>43525</v>
      </c>
      <c r="F20" s="32">
        <f>+コピー!C13</f>
        <v>439001</v>
      </c>
      <c r="G20" s="7">
        <f t="shared" si="9"/>
        <v>7.6061965340588775E-2</v>
      </c>
      <c r="H20" s="32" t="str">
        <f>+コピー!E13</f>
        <v>－</v>
      </c>
      <c r="I20" s="7"/>
      <c r="J20" s="32">
        <f>+コピー!I13</f>
        <v>39408</v>
      </c>
      <c r="K20" s="7">
        <f t="shared" si="7"/>
        <v>8.976744927688092E-2</v>
      </c>
      <c r="L20" s="33">
        <f>VALUE(SUBSTITUTE(コピー!K13,"円","　"))</f>
        <v>182.6</v>
      </c>
      <c r="M20" s="33">
        <f>VALUE(SUBSTITUTE(コピー!L13,"円","　"))</f>
        <v>1763.6</v>
      </c>
      <c r="N20" s="10">
        <f t="shared" si="5"/>
        <v>9.5016429353778751</v>
      </c>
      <c r="O20" s="10">
        <f t="shared" si="8"/>
        <v>0.9837831707870266</v>
      </c>
      <c r="P20" s="32">
        <f>VALUE(SUBSTITUTE(コピー!O13,"円","　"))</f>
        <v>68</v>
      </c>
      <c r="Q20" s="7">
        <f>+P15/B20</f>
        <v>3.4582132564841501E-2</v>
      </c>
      <c r="R20" s="46">
        <v>5342228</v>
      </c>
      <c r="S20" s="46">
        <v>380645</v>
      </c>
      <c r="T20" s="57">
        <f t="shared" si="11"/>
        <v>7.1252106798886161E-2</v>
      </c>
      <c r="U20" s="46">
        <v>181849</v>
      </c>
      <c r="AE20" s="4"/>
    </row>
    <row r="21" spans="2:33">
      <c r="B21" s="42">
        <v>1175</v>
      </c>
      <c r="C21" s="46">
        <f>+J21/L21*1000000</f>
        <v>215859671.30214921</v>
      </c>
      <c r="D21" s="74">
        <v>43931</v>
      </c>
      <c r="E21" s="36" t="str">
        <f>+コピー!B14</f>
        <v>2020/02 変</v>
      </c>
      <c r="F21" s="32">
        <f>+コピー!C14</f>
        <v>457280</v>
      </c>
      <c r="G21" s="7">
        <f t="shared" si="9"/>
        <v>4.1637718365106227E-2</v>
      </c>
      <c r="H21" s="32">
        <f>+コピー!E14</f>
        <v>65070</v>
      </c>
      <c r="I21" s="7">
        <f t="shared" si="6"/>
        <v>0.1422979356193142</v>
      </c>
      <c r="J21" s="32">
        <f>+コピー!I14</f>
        <v>34149</v>
      </c>
      <c r="K21" s="7">
        <f t="shared" si="7"/>
        <v>7.4678533939818048E-2</v>
      </c>
      <c r="L21" s="33">
        <f>VALUE(SUBSTITUTE(コピー!K14,"円","　"))</f>
        <v>158.19999999999999</v>
      </c>
      <c r="M21" s="33">
        <f>VALUE(SUBSTITUTE(コピー!L14,"円","　"))</f>
        <v>1822.8</v>
      </c>
      <c r="N21" s="10">
        <f t="shared" si="5"/>
        <v>7.4273072060682681</v>
      </c>
      <c r="O21" s="10">
        <f t="shared" si="8"/>
        <v>0.6446126837831907</v>
      </c>
      <c r="P21" s="32">
        <f>VALUE(SUBSTITUTE(コピー!O14,"円","　"))</f>
        <v>68</v>
      </c>
      <c r="Q21" s="7">
        <f t="shared" si="10"/>
        <v>5.7872340425531917E-2</v>
      </c>
      <c r="R21" s="46">
        <v>5781370</v>
      </c>
      <c r="S21" s="46">
        <v>393418</v>
      </c>
      <c r="T21" s="57">
        <f t="shared" si="11"/>
        <v>6.8049268598965304E-2</v>
      </c>
      <c r="U21" s="46">
        <v>87984</v>
      </c>
      <c r="AE21" s="4"/>
    </row>
    <row r="22" spans="2:33">
      <c r="B22" s="42">
        <v>1310</v>
      </c>
      <c r="C22" s="46">
        <f>+J22/L22*1000000</f>
        <v>215768292.68292683</v>
      </c>
      <c r="D22" s="65">
        <v>44295</v>
      </c>
      <c r="E22" s="36">
        <f>+コピー!B15</f>
        <v>44228</v>
      </c>
      <c r="F22" s="32">
        <f>+コピー!C15</f>
        <v>487309</v>
      </c>
      <c r="G22" s="7">
        <f t="shared" si="9"/>
        <v>6.5668736878936318E-2</v>
      </c>
      <c r="H22" s="32">
        <f>+コピー!E15</f>
        <v>40651</v>
      </c>
      <c r="I22" s="7">
        <f t="shared" si="6"/>
        <v>8.3419349940181686E-2</v>
      </c>
      <c r="J22" s="32">
        <f>+コピー!I15</f>
        <v>17693</v>
      </c>
      <c r="K22" s="7">
        <f t="shared" si="7"/>
        <v>3.6307558448540861E-2</v>
      </c>
      <c r="L22" s="33">
        <f>VALUE(SUBSTITUTE(コピー!K15,"円","　"))</f>
        <v>82</v>
      </c>
      <c r="M22" s="33">
        <f>VALUE(SUBSTITUTE(コピー!L15,"円","　"))</f>
        <v>1860.1</v>
      </c>
      <c r="N22" s="10">
        <f t="shared" si="5"/>
        <v>15.975609756097562</v>
      </c>
      <c r="O22" s="10">
        <f t="shared" si="8"/>
        <v>0.70426321165528738</v>
      </c>
      <c r="P22" s="32">
        <f>VALUE(SUBSTITUTE(コピー!O15,"円","　"))</f>
        <v>34</v>
      </c>
      <c r="Q22" s="7">
        <f t="shared" si="10"/>
        <v>2.5954198473282442E-2</v>
      </c>
      <c r="R22" s="46">
        <v>6123721</v>
      </c>
      <c r="S22" s="46">
        <v>401462</v>
      </c>
      <c r="T22" s="57">
        <f t="shared" si="11"/>
        <v>6.5558506012929063E-2</v>
      </c>
      <c r="U22" s="46">
        <v>269806</v>
      </c>
    </row>
    <row r="23" spans="2:33">
      <c r="B23" s="42">
        <v>1388</v>
      </c>
      <c r="C23" s="62">
        <f>+C22</f>
        <v>215768292.68292683</v>
      </c>
      <c r="E23" s="31">
        <v>2022</v>
      </c>
      <c r="F23" s="32">
        <f>+AVERAGE(F30)*4</f>
        <v>488820</v>
      </c>
      <c r="G23" s="7">
        <f t="shared" si="9"/>
        <v>3.1007020186370454E-3</v>
      </c>
      <c r="H23" s="32">
        <f>+AVERAGE(H30)*4</f>
        <v>82840</v>
      </c>
      <c r="I23" s="7">
        <f t="shared" si="6"/>
        <v>0.16946933431528988</v>
      </c>
      <c r="J23" s="32">
        <f>+AVERAGE(J30)*4</f>
        <v>46668</v>
      </c>
      <c r="K23" s="7">
        <f t="shared" si="7"/>
        <v>9.5470725420400152E-2</v>
      </c>
      <c r="L23" s="32">
        <f>+AVERAGE(L30)*4</f>
        <v>216.4</v>
      </c>
      <c r="N23" s="10">
        <f t="shared" si="5"/>
        <v>6.4140480591497226</v>
      </c>
      <c r="P23" s="32">
        <f>VALUE(SUBSTITUTE(コピー!O16,"円","　"))</f>
        <v>40</v>
      </c>
      <c r="Q23" s="7">
        <f t="shared" si="10"/>
        <v>2.8818443804034581E-2</v>
      </c>
      <c r="R23" s="46"/>
      <c r="S23" s="46"/>
      <c r="T23" s="57"/>
      <c r="U23" s="46"/>
      <c r="AF23" s="56"/>
    </row>
    <row r="24" spans="2:33">
      <c r="B24" s="45">
        <f t="shared" ref="B24:B27" si="12">+L24*N24</f>
        <v>1784.0700559543322</v>
      </c>
      <c r="C24" s="62">
        <f t="shared" ref="C24:C27" si="13">+C23</f>
        <v>215768292.68292683</v>
      </c>
      <c r="E24" s="31">
        <v>2023</v>
      </c>
      <c r="F24" s="45">
        <f>+F23*(1+G24)</f>
        <v>513261</v>
      </c>
      <c r="G24" s="67">
        <v>0.05</v>
      </c>
      <c r="H24" s="45">
        <f t="shared" ref="H24:H27" si="14">+F24*I24</f>
        <v>57998.493000000002</v>
      </c>
      <c r="I24" s="67">
        <v>0.113</v>
      </c>
      <c r="J24" s="45">
        <f t="shared" ref="J24:J27" si="15">+F24*K24</f>
        <v>38494.574999999997</v>
      </c>
      <c r="K24" s="67">
        <v>7.4999999999999997E-2</v>
      </c>
      <c r="L24" s="15">
        <f t="shared" ref="L24:L27" si="16">+J24/C24*1000000</f>
        <v>178.40700559543322</v>
      </c>
      <c r="N24" s="42">
        <v>10</v>
      </c>
      <c r="Q24" s="7"/>
      <c r="R24" s="46"/>
      <c r="S24" s="46"/>
      <c r="T24" s="57"/>
      <c r="U24" s="46"/>
    </row>
    <row r="25" spans="2:33">
      <c r="B25" s="45">
        <f t="shared" si="12"/>
        <v>1873.2735587520485</v>
      </c>
      <c r="C25" s="62">
        <f t="shared" si="13"/>
        <v>215768292.68292683</v>
      </c>
      <c r="E25" s="31">
        <v>2024</v>
      </c>
      <c r="F25" s="45">
        <f t="shared" ref="F25:F27" si="17">+F24*(1+G25)</f>
        <v>538924.05000000005</v>
      </c>
      <c r="G25" s="67">
        <f t="shared" ref="G25:K27" si="18">+G24</f>
        <v>0.05</v>
      </c>
      <c r="H25" s="45">
        <f t="shared" si="14"/>
        <v>60898.41765000001</v>
      </c>
      <c r="I25" s="67">
        <f t="shared" si="18"/>
        <v>0.113</v>
      </c>
      <c r="J25" s="45">
        <f t="shared" si="15"/>
        <v>40419.303749999999</v>
      </c>
      <c r="K25" s="67">
        <f t="shared" si="18"/>
        <v>7.4999999999999997E-2</v>
      </c>
      <c r="L25" s="15">
        <f t="shared" si="16"/>
        <v>187.32735587520486</v>
      </c>
      <c r="N25" s="42">
        <f t="shared" ref="N25:N27" si="19">+N24</f>
        <v>10</v>
      </c>
      <c r="Q25" s="7"/>
      <c r="R25" s="46"/>
      <c r="S25" s="46"/>
      <c r="T25" s="57"/>
      <c r="U25" s="46"/>
    </row>
    <row r="26" spans="2:33">
      <c r="B26" s="45">
        <f t="shared" si="12"/>
        <v>1966.9372366896514</v>
      </c>
      <c r="C26" s="62">
        <f t="shared" si="13"/>
        <v>215768292.68292683</v>
      </c>
      <c r="E26" s="31">
        <v>2025</v>
      </c>
      <c r="F26" s="45">
        <f t="shared" si="17"/>
        <v>565870.25250000006</v>
      </c>
      <c r="G26" s="67">
        <f t="shared" si="18"/>
        <v>0.05</v>
      </c>
      <c r="H26" s="45">
        <f t="shared" si="14"/>
        <v>63943.338532500005</v>
      </c>
      <c r="I26" s="67">
        <f t="shared" si="18"/>
        <v>0.113</v>
      </c>
      <c r="J26" s="45">
        <f t="shared" si="15"/>
        <v>42440.268937500005</v>
      </c>
      <c r="K26" s="67">
        <f t="shared" si="18"/>
        <v>7.4999999999999997E-2</v>
      </c>
      <c r="L26" s="15">
        <f t="shared" si="16"/>
        <v>196.69372366896513</v>
      </c>
      <c r="N26" s="42">
        <f t="shared" si="19"/>
        <v>10</v>
      </c>
      <c r="Q26" s="7"/>
      <c r="R26" s="46"/>
      <c r="S26" s="46"/>
      <c r="T26" s="57"/>
      <c r="U26" s="46"/>
    </row>
    <row r="27" spans="2:33">
      <c r="B27" s="45">
        <f t="shared" si="12"/>
        <v>2065.2840985241337</v>
      </c>
      <c r="C27" s="62">
        <f t="shared" si="13"/>
        <v>215768292.68292683</v>
      </c>
      <c r="D27" s="58">
        <f>+(B27-B2)/B2</f>
        <v>0.49010396718912963</v>
      </c>
      <c r="E27" s="31">
        <v>2026</v>
      </c>
      <c r="F27" s="45">
        <f t="shared" si="17"/>
        <v>594163.76512500003</v>
      </c>
      <c r="G27" s="67">
        <f t="shared" si="18"/>
        <v>0.05</v>
      </c>
      <c r="H27" s="45">
        <f t="shared" si="14"/>
        <v>67140.505459125008</v>
      </c>
      <c r="I27" s="67">
        <f t="shared" si="18"/>
        <v>0.113</v>
      </c>
      <c r="J27" s="45">
        <f t="shared" si="15"/>
        <v>44562.282384375001</v>
      </c>
      <c r="K27" s="67">
        <f t="shared" si="18"/>
        <v>7.4999999999999997E-2</v>
      </c>
      <c r="L27" s="15">
        <f t="shared" si="16"/>
        <v>206.52840985241338</v>
      </c>
      <c r="N27" s="42">
        <f t="shared" si="19"/>
        <v>10</v>
      </c>
      <c r="Q27" s="7"/>
      <c r="R27" s="46"/>
      <c r="S27" s="46"/>
      <c r="T27" s="57"/>
      <c r="U27" s="46"/>
    </row>
    <row r="28" spans="2:33">
      <c r="C28" s="46">
        <v>216010128</v>
      </c>
      <c r="AG28" s="57"/>
    </row>
    <row r="30" spans="2:33">
      <c r="C30" s="65">
        <f>+コピー!P6</f>
        <v>44384</v>
      </c>
      <c r="D30" s="44" t="str">
        <f>+コピー!R6</f>
        <v>1Q</v>
      </c>
      <c r="E30" s="36">
        <f>+コピー!Q6</f>
        <v>44317</v>
      </c>
      <c r="F30" s="32">
        <f>+コピー!S6</f>
        <v>122205</v>
      </c>
      <c r="G30" s="7" t="e">
        <f>+(F30-F33)/F33</f>
        <v>#DIV/0!</v>
      </c>
      <c r="H30" s="32">
        <f>+コピー!U6</f>
        <v>20710</v>
      </c>
      <c r="I30" s="7">
        <f t="shared" ref="I30:I33" si="20">+H30/F30</f>
        <v>0.16946933431528988</v>
      </c>
      <c r="J30" s="32">
        <f>+コピー!Y6</f>
        <v>11667</v>
      </c>
      <c r="K30" s="7">
        <f t="shared" ref="K30:K33" si="21">+J30/F30</f>
        <v>9.5470725420400152E-2</v>
      </c>
      <c r="L30" s="33">
        <f>VALUE(SUBSTITUTE(コピー!AA6,"円","　"))</f>
        <v>54.1</v>
      </c>
    </row>
    <row r="31" spans="2:33">
      <c r="C31" s="65">
        <f>+コピー!P7</f>
        <v>0</v>
      </c>
      <c r="D31" s="44">
        <f>+コピー!R7</f>
        <v>0</v>
      </c>
      <c r="E31" s="36">
        <f>+コピー!Q7</f>
        <v>0</v>
      </c>
      <c r="F31" s="32">
        <f>+コピー!S7</f>
        <v>0</v>
      </c>
      <c r="G31" s="7" t="e">
        <f t="shared" ref="G31:G33" si="22">+(F31-F34)/F34</f>
        <v>#DIV/0!</v>
      </c>
      <c r="H31" s="32">
        <f>+コピー!U7</f>
        <v>0</v>
      </c>
      <c r="I31" s="7" t="e">
        <f t="shared" si="20"/>
        <v>#DIV/0!</v>
      </c>
      <c r="J31" s="32">
        <f>+コピー!Y7</f>
        <v>0</v>
      </c>
      <c r="K31" s="7" t="e">
        <f t="shared" si="21"/>
        <v>#DIV/0!</v>
      </c>
      <c r="L31" s="33" t="e">
        <f>VALUE(SUBSTITUTE(コピー!AA7,"円","　"))</f>
        <v>#VALUE!</v>
      </c>
    </row>
    <row r="32" spans="2:33">
      <c r="C32" s="65">
        <f>+コピー!P8</f>
        <v>0</v>
      </c>
      <c r="D32" s="44">
        <f>+コピー!R8</f>
        <v>0</v>
      </c>
      <c r="E32" s="36">
        <f>+コピー!Q8</f>
        <v>0</v>
      </c>
      <c r="F32" s="32">
        <f>+コピー!S8</f>
        <v>0</v>
      </c>
      <c r="G32" s="7" t="e">
        <f t="shared" si="22"/>
        <v>#DIV/0!</v>
      </c>
      <c r="H32" s="32">
        <f>+コピー!U8</f>
        <v>0</v>
      </c>
      <c r="I32" s="7" t="e">
        <f t="shared" si="20"/>
        <v>#DIV/0!</v>
      </c>
      <c r="J32" s="32">
        <f>+コピー!Y8</f>
        <v>0</v>
      </c>
      <c r="K32" s="7" t="e">
        <f t="shared" si="21"/>
        <v>#DIV/0!</v>
      </c>
      <c r="L32" s="33" t="e">
        <f>VALUE(SUBSTITUTE(コピー!AA8,"円","　"))</f>
        <v>#VALUE!</v>
      </c>
    </row>
    <row r="33" spans="3:12">
      <c r="C33" s="65">
        <f>+コピー!P9</f>
        <v>0</v>
      </c>
      <c r="D33" s="44">
        <f>+コピー!R9</f>
        <v>0</v>
      </c>
      <c r="E33" s="36">
        <f>+コピー!Q9</f>
        <v>0</v>
      </c>
      <c r="F33" s="32">
        <f>+コピー!S9</f>
        <v>0</v>
      </c>
      <c r="G33" s="7" t="e">
        <f t="shared" si="22"/>
        <v>#DIV/0!</v>
      </c>
      <c r="H33" s="32">
        <f>+コピー!U9</f>
        <v>0</v>
      </c>
      <c r="I33" s="7" t="e">
        <f t="shared" si="20"/>
        <v>#DIV/0!</v>
      </c>
      <c r="J33" s="32">
        <f>+コピー!Y9</f>
        <v>0</v>
      </c>
      <c r="K33" s="7" t="e">
        <f t="shared" si="21"/>
        <v>#DIV/0!</v>
      </c>
      <c r="L33" s="33" t="e">
        <f>VALUE(SUBSTITUTE(コピー!AA9,"円","　"))</f>
        <v>#VALUE!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A6CB-19DD-4E3A-868D-62BA40834FFD}">
  <dimension ref="A1:AG35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18" sqref="A18"/>
    </sheetView>
  </sheetViews>
  <sheetFormatPr defaultRowHeight="12"/>
  <cols>
    <col min="1" max="1" width="9.375" style="1" customWidth="1"/>
    <col min="2" max="2" width="5.375" style="44" customWidth="1"/>
    <col min="3" max="3" width="7.875" style="44" customWidth="1"/>
    <col min="4" max="4" width="6.375" style="44" customWidth="1"/>
    <col min="5" max="5" width="9" style="44" bestFit="1" customWidth="1"/>
    <col min="6" max="6" width="8" style="44" customWidth="1"/>
    <col min="7" max="7" width="6.375" style="44" customWidth="1"/>
    <col min="8" max="8" width="6.125" style="44" customWidth="1"/>
    <col min="9" max="9" width="5.875" style="44" customWidth="1"/>
    <col min="10" max="10" width="5.75" style="44" customWidth="1"/>
    <col min="11" max="11" width="6.5" style="44" customWidth="1"/>
    <col min="12" max="12" width="5.375" style="44" customWidth="1"/>
    <col min="13" max="13" width="6.125" style="44" customWidth="1"/>
    <col min="14" max="14" width="4.75" style="44" bestFit="1" customWidth="1"/>
    <col min="15" max="15" width="4.5" style="44" customWidth="1"/>
    <col min="16" max="16" width="4" style="44" customWidth="1"/>
    <col min="17" max="17" width="4.875" style="44" customWidth="1"/>
    <col min="18" max="18" width="6.5" style="44" customWidth="1"/>
    <col min="19" max="19" width="5.75" style="44" customWidth="1"/>
    <col min="20" max="20" width="3.375" style="44" customWidth="1"/>
    <col min="21" max="21" width="6.875" style="44" customWidth="1"/>
    <col min="22" max="29" width="9" style="44"/>
    <col min="30" max="30" width="5.125" style="44" customWidth="1"/>
    <col min="31" max="31" width="10.125" style="44" bestFit="1" customWidth="1"/>
    <col min="32" max="33" width="4.125" style="44" bestFit="1" customWidth="1"/>
    <col min="34" max="16384" width="9" style="44"/>
  </cols>
  <sheetData>
    <row r="1" spans="1:31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72" t="s">
        <v>25</v>
      </c>
      <c r="H1" s="3" t="s">
        <v>3</v>
      </c>
      <c r="I1" s="71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6" t="s">
        <v>39</v>
      </c>
      <c r="S1" s="66" t="s">
        <v>40</v>
      </c>
      <c r="U1" s="66" t="s">
        <v>42</v>
      </c>
    </row>
    <row r="2" spans="1:31" ht="41.25" customHeight="1" thickBot="1">
      <c r="A2" s="59" t="s">
        <v>43</v>
      </c>
      <c r="B2" s="42">
        <v>1462</v>
      </c>
      <c r="C2" s="9"/>
      <c r="D2" s="9"/>
      <c r="E2" s="36" t="str">
        <f>+E21</f>
        <v>2020/02 変</v>
      </c>
      <c r="F2" s="47">
        <f t="shared" ref="F2:M2" si="0">+F21</f>
        <v>457280</v>
      </c>
      <c r="G2" s="48">
        <f t="shared" si="0"/>
        <v>4.1637718365106227E-2</v>
      </c>
      <c r="H2" s="9">
        <f t="shared" si="0"/>
        <v>65070</v>
      </c>
      <c r="I2" s="49">
        <f t="shared" si="0"/>
        <v>0.1422979356193142</v>
      </c>
      <c r="J2" s="47">
        <f t="shared" si="0"/>
        <v>34149</v>
      </c>
      <c r="K2" s="49">
        <f t="shared" si="0"/>
        <v>7.4678533939818048E-2</v>
      </c>
      <c r="L2" s="9">
        <f t="shared" si="0"/>
        <v>158.19999999999999</v>
      </c>
      <c r="M2" s="9">
        <f t="shared" si="0"/>
        <v>1822.8</v>
      </c>
      <c r="N2" s="17">
        <f t="shared" ref="N2" si="1">+B2/L2</f>
        <v>9.2414664981036676</v>
      </c>
      <c r="O2" s="18">
        <f>+B2/M2</f>
        <v>0.80206276058810622</v>
      </c>
      <c r="P2" s="50">
        <f>+P21</f>
        <v>68</v>
      </c>
      <c r="Q2" s="51">
        <f t="shared" ref="Q2" si="2">+P2/B2</f>
        <v>4.6511627906976744E-2</v>
      </c>
      <c r="R2" s="75">
        <f t="shared" ref="R2:U2" si="3">+R21</f>
        <v>5781370</v>
      </c>
      <c r="S2" s="75">
        <f t="shared" si="3"/>
        <v>393418</v>
      </c>
      <c r="T2" s="76"/>
      <c r="U2" s="75">
        <f t="shared" si="3"/>
        <v>87984</v>
      </c>
    </row>
    <row r="3" spans="1:31" ht="15.75" customHeight="1">
      <c r="A3" s="61">
        <v>44296</v>
      </c>
      <c r="B3" s="86" t="s">
        <v>28</v>
      </c>
      <c r="C3" s="87"/>
      <c r="D3" s="87"/>
      <c r="E3" s="52">
        <f>+G27</f>
        <v>0.04</v>
      </c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84"/>
      <c r="S3" s="84"/>
    </row>
    <row r="4" spans="1:31" ht="15.75" customHeight="1">
      <c r="B4" s="90" t="s">
        <v>29</v>
      </c>
      <c r="C4" s="91"/>
      <c r="D4" s="91"/>
      <c r="E4" s="53">
        <f>+K27</f>
        <v>6.7000000000000004E-2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4"/>
      <c r="S4" s="84"/>
    </row>
    <row r="5" spans="1:31" ht="15.75" customHeight="1">
      <c r="B5" s="90" t="s">
        <v>11</v>
      </c>
      <c r="C5" s="91"/>
      <c r="D5" s="91"/>
      <c r="E5" s="54">
        <f>+N27</f>
        <v>10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4"/>
      <c r="S5" s="84"/>
    </row>
    <row r="6" spans="1:31" ht="15.75" customHeight="1">
      <c r="A6" s="68"/>
      <c r="B6" s="90" t="s">
        <v>31</v>
      </c>
      <c r="C6" s="91"/>
      <c r="D6" s="91"/>
      <c r="E6" s="54">
        <f>+B27</f>
        <v>1841.0191517723033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4"/>
      <c r="S6" s="84"/>
    </row>
    <row r="7" spans="1:31" ht="15.75" customHeight="1" thickBot="1">
      <c r="B7" s="92" t="s">
        <v>32</v>
      </c>
      <c r="C7" s="93"/>
      <c r="D7" s="93"/>
      <c r="E7" s="55">
        <f>+D27</f>
        <v>0.25924702583604875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4"/>
      <c r="S7" s="84"/>
    </row>
    <row r="8" spans="1:31">
      <c r="A8" s="34" t="s">
        <v>15</v>
      </c>
      <c r="C8" s="1" t="s">
        <v>27</v>
      </c>
      <c r="G8" s="14">
        <f>AVERAGE(G9:G21)</f>
        <v>8.582131601965598E-2</v>
      </c>
      <c r="I8" s="14">
        <f>AVERAGE(I9:I21)</f>
        <v>0.14574483015263601</v>
      </c>
      <c r="K8" s="14">
        <f>AVERAGE(K9:K21)</f>
        <v>7.5934436900818053E-2</v>
      </c>
      <c r="N8" s="13">
        <f>AVERAGE(N9:N21)</f>
        <v>20.273507072021481</v>
      </c>
      <c r="O8" s="13">
        <f>AVERAGE(O9:O21)</f>
        <v>1.6423750478571466</v>
      </c>
    </row>
    <row r="9" spans="1:31">
      <c r="A9" s="1">
        <v>8570</v>
      </c>
      <c r="B9" s="42">
        <v>1515</v>
      </c>
      <c r="C9" s="46">
        <f t="shared" ref="C9:C20" si="4">+J9/L9*1000000</f>
        <v>215806845.96577018</v>
      </c>
      <c r="E9" s="36">
        <f>+コピー!B2</f>
        <v>39479</v>
      </c>
      <c r="F9" s="32">
        <f>+コピー!C2</f>
        <v>181076</v>
      </c>
      <c r="H9" s="32">
        <f>+コピー!E2</f>
        <v>32863</v>
      </c>
      <c r="I9" s="7">
        <f>+H9/F9</f>
        <v>0.18148733128631073</v>
      </c>
      <c r="J9" s="32">
        <f>+コピー!I2</f>
        <v>17653</v>
      </c>
      <c r="K9" s="7">
        <f>+J9/F9</f>
        <v>9.7489451942830638E-2</v>
      </c>
      <c r="L9" s="33">
        <f>VALUE(SUBSTITUTE(コピー!K2,"円","　"))</f>
        <v>81.8</v>
      </c>
      <c r="M9" s="33">
        <f>VALUE(SUBSTITUTE(コピー!L2,"円","　"))</f>
        <v>850.8</v>
      </c>
      <c r="N9" s="10">
        <f t="shared" ref="N9:N22" si="5">+B9/L9</f>
        <v>18.52078239608802</v>
      </c>
      <c r="O9" s="10">
        <f>+B9/M9</f>
        <v>1.7806770098730607</v>
      </c>
      <c r="AE9" s="4"/>
    </row>
    <row r="10" spans="1:31">
      <c r="B10" s="42">
        <v>1257</v>
      </c>
      <c r="C10" s="46">
        <f t="shared" si="4"/>
        <v>215883211.67883211</v>
      </c>
      <c r="E10" s="36">
        <f>+コピー!B3</f>
        <v>39845</v>
      </c>
      <c r="F10" s="32">
        <f>+コピー!C3</f>
        <v>176007</v>
      </c>
      <c r="G10" s="7">
        <f>+(F10-F9)/F9</f>
        <v>-2.7993770571472752E-2</v>
      </c>
      <c r="H10" s="32">
        <f>+コピー!E3</f>
        <v>26611</v>
      </c>
      <c r="I10" s="7">
        <f t="shared" ref="I10:I22" si="6">+H10/F10</f>
        <v>0.15119285028436369</v>
      </c>
      <c r="J10" s="32">
        <f>+コピー!I3</f>
        <v>14788</v>
      </c>
      <c r="K10" s="7">
        <f t="shared" ref="K10:K22" si="7">+J10/F10</f>
        <v>8.401938559261847E-2</v>
      </c>
      <c r="L10" s="33">
        <f>VALUE(SUBSTITUTE(コピー!K3,"円","　"))</f>
        <v>68.5</v>
      </c>
      <c r="M10" s="33">
        <f>VALUE(SUBSTITUTE(コピー!L3,"円","　"))</f>
        <v>752</v>
      </c>
      <c r="N10" s="10">
        <f t="shared" si="5"/>
        <v>18.350364963503651</v>
      </c>
      <c r="O10" s="10">
        <f t="shared" ref="O10:O22" si="8">+B10/M10</f>
        <v>1.6715425531914894</v>
      </c>
      <c r="AE10" s="4"/>
    </row>
    <row r="11" spans="1:31">
      <c r="B11" s="42">
        <v>905</v>
      </c>
      <c r="C11" s="46">
        <f t="shared" si="4"/>
        <v>218888888.8888889</v>
      </c>
      <c r="E11" s="36">
        <f>+コピー!B4</f>
        <v>40210</v>
      </c>
      <c r="F11" s="32">
        <f>+コピー!C4</f>
        <v>172430</v>
      </c>
      <c r="G11" s="7">
        <f t="shared" ref="G11:G22" si="9">+(F11-F10)/F10</f>
        <v>-2.0323055333026526E-2</v>
      </c>
      <c r="H11" s="32">
        <f>+コピー!E4</f>
        <v>20560</v>
      </c>
      <c r="I11" s="7">
        <f t="shared" si="6"/>
        <v>0.1192367917415763</v>
      </c>
      <c r="J11" s="32">
        <f>+コピー!I4</f>
        <v>197</v>
      </c>
      <c r="K11" s="7">
        <f t="shared" si="7"/>
        <v>1.1424926056950646E-3</v>
      </c>
      <c r="L11" s="33">
        <f>VALUE(SUBSTITUTE(コピー!K4,"円","　"))</f>
        <v>0.9</v>
      </c>
      <c r="M11" s="33">
        <f>VALUE(SUBSTITUTE(コピー!L4,"円","　"))</f>
        <v>722.5</v>
      </c>
      <c r="N11" s="10"/>
      <c r="O11" s="10">
        <f t="shared" si="8"/>
        <v>1.2525951557093427</v>
      </c>
      <c r="AE11" s="4"/>
    </row>
    <row r="12" spans="1:31">
      <c r="B12" s="42">
        <v>1034</v>
      </c>
      <c r="C12" s="46">
        <f t="shared" si="4"/>
        <v>215837104.07239819</v>
      </c>
      <c r="E12" s="36">
        <f>+コピー!B5</f>
        <v>40575</v>
      </c>
      <c r="F12" s="32">
        <f>+コピー!C5</f>
        <v>169191</v>
      </c>
      <c r="G12" s="7">
        <f t="shared" si="9"/>
        <v>-1.8784434263179262E-2</v>
      </c>
      <c r="H12" s="32">
        <f>+コピー!E5</f>
        <v>20717</v>
      </c>
      <c r="I12" s="7">
        <f t="shared" si="6"/>
        <v>0.12244741150534012</v>
      </c>
      <c r="J12" s="32">
        <f>+コピー!I5</f>
        <v>9540</v>
      </c>
      <c r="K12" s="7">
        <f t="shared" si="7"/>
        <v>5.6385977977551995E-2</v>
      </c>
      <c r="L12" s="33">
        <f>VALUE(SUBSTITUTE(コピー!K5,"円","　"))</f>
        <v>44.2</v>
      </c>
      <c r="M12" s="33">
        <f>VALUE(SUBSTITUTE(コピー!L5,"円","　"))</f>
        <v>739.4</v>
      </c>
      <c r="N12" s="10">
        <f t="shared" si="5"/>
        <v>23.393665158371039</v>
      </c>
      <c r="O12" s="10">
        <f t="shared" si="8"/>
        <v>1.3984311604003246</v>
      </c>
      <c r="R12" s="46">
        <v>901578</v>
      </c>
      <c r="S12" s="46">
        <v>159232</v>
      </c>
      <c r="T12" s="57">
        <f>+S12/R12</f>
        <v>0.17661477986375002</v>
      </c>
      <c r="U12" s="46">
        <v>487867</v>
      </c>
      <c r="AE12" s="4"/>
    </row>
    <row r="13" spans="1:31">
      <c r="B13" s="42">
        <v>1269</v>
      </c>
      <c r="C13" s="46">
        <f t="shared" si="4"/>
        <v>216057692.30769229</v>
      </c>
      <c r="E13" s="36">
        <f>+コピー!B6</f>
        <v>40940</v>
      </c>
      <c r="F13" s="32">
        <f>+コピー!C6</f>
        <v>169853</v>
      </c>
      <c r="G13" s="7">
        <f t="shared" si="9"/>
        <v>3.9127376751718476E-3</v>
      </c>
      <c r="H13" s="32">
        <f>+コピー!E6</f>
        <v>24280</v>
      </c>
      <c r="I13" s="7">
        <f t="shared" si="6"/>
        <v>0.14294713664168429</v>
      </c>
      <c r="J13" s="32">
        <f>+コピー!I6</f>
        <v>8988</v>
      </c>
      <c r="K13" s="7">
        <f t="shared" si="7"/>
        <v>5.2916345310356605E-2</v>
      </c>
      <c r="L13" s="33">
        <f>VALUE(SUBSTITUTE(コピー!K6,"円","　"))</f>
        <v>41.6</v>
      </c>
      <c r="M13" s="33">
        <f>VALUE(SUBSTITUTE(コピー!L6,"円","　"))</f>
        <v>736</v>
      </c>
      <c r="N13" s="10">
        <f t="shared" si="5"/>
        <v>30.50480769230769</v>
      </c>
      <c r="O13" s="10">
        <f t="shared" si="8"/>
        <v>1.7241847826086956</v>
      </c>
      <c r="R13" s="46">
        <v>907658</v>
      </c>
      <c r="S13" s="46">
        <v>158817</v>
      </c>
      <c r="T13" s="57">
        <f>+S13/R13</f>
        <v>0.17497449479870172</v>
      </c>
      <c r="U13" s="46">
        <v>501787</v>
      </c>
      <c r="AE13" s="4"/>
    </row>
    <row r="14" spans="1:31">
      <c r="B14" s="42">
        <v>2809</v>
      </c>
      <c r="C14" s="46">
        <f t="shared" si="4"/>
        <v>215784469.09667197</v>
      </c>
      <c r="E14" s="36" t="str">
        <f>+コピー!B7</f>
        <v>2013/03 変</v>
      </c>
      <c r="F14" s="32">
        <f>+コピー!C7</f>
        <v>205972</v>
      </c>
      <c r="G14" s="7">
        <f t="shared" si="9"/>
        <v>0.21264858436412662</v>
      </c>
      <c r="H14" s="32">
        <f>+コピー!E7</f>
        <v>33080</v>
      </c>
      <c r="I14" s="7">
        <f t="shared" si="6"/>
        <v>0.1606043539898627</v>
      </c>
      <c r="J14" s="32">
        <f>+コピー!I7</f>
        <v>13616</v>
      </c>
      <c r="K14" s="7">
        <f t="shared" si="7"/>
        <v>6.6106072670071667E-2</v>
      </c>
      <c r="L14" s="33">
        <f>VALUE(SUBSTITUTE(コピー!K7,"円","　"))</f>
        <v>63.1</v>
      </c>
      <c r="M14" s="33">
        <f>VALUE(SUBSTITUTE(コピー!L7,"円","　"))</f>
        <v>1071.7</v>
      </c>
      <c r="N14" s="10">
        <f t="shared" si="5"/>
        <v>44.516640253565768</v>
      </c>
      <c r="O14" s="10">
        <f t="shared" si="8"/>
        <v>2.6210693291032938</v>
      </c>
      <c r="P14" s="32">
        <f>VALUE(SUBSTITUTE(コピー!O7,"円","　"))</f>
        <v>50</v>
      </c>
      <c r="Q14" s="7">
        <f t="shared" ref="Q14:Q22" si="10">+P14/B14</f>
        <v>1.77999288002848E-2</v>
      </c>
      <c r="R14" s="46">
        <v>2534208</v>
      </c>
      <c r="S14" s="46">
        <v>231301</v>
      </c>
      <c r="T14" s="57">
        <f t="shared" ref="T14:T22" si="11">+S14/R14</f>
        <v>9.1271513624769554E-2</v>
      </c>
      <c r="U14" s="46">
        <v>271595</v>
      </c>
      <c r="AE14" s="4"/>
    </row>
    <row r="15" spans="1:31">
      <c r="B15" s="42">
        <v>2649</v>
      </c>
      <c r="C15" s="46">
        <f t="shared" si="4"/>
        <v>215848074.9219563</v>
      </c>
      <c r="E15" s="36">
        <f>+コピー!B8</f>
        <v>41699</v>
      </c>
      <c r="F15" s="32">
        <f>+コピー!C8</f>
        <v>286070</v>
      </c>
      <c r="G15" s="7">
        <f t="shared" si="9"/>
        <v>0.3888780999359136</v>
      </c>
      <c r="H15" s="32" t="str">
        <f>+コピー!E8</f>
        <v>－</v>
      </c>
      <c r="I15" s="7"/>
      <c r="J15" s="32">
        <f>+コピー!I8</f>
        <v>20743</v>
      </c>
      <c r="K15" s="7">
        <f t="shared" si="7"/>
        <v>7.2510224770161155E-2</v>
      </c>
      <c r="L15" s="33">
        <f>VALUE(SUBSTITUTE(コピー!K8,"円","　"))</f>
        <v>96.1</v>
      </c>
      <c r="M15" s="33">
        <f>VALUE(SUBSTITUTE(コピー!L8,"円","　"))</f>
        <v>1258.7</v>
      </c>
      <c r="N15" s="10">
        <f t="shared" si="5"/>
        <v>27.565036420395423</v>
      </c>
      <c r="O15" s="10">
        <f t="shared" si="8"/>
        <v>2.104552315881465</v>
      </c>
      <c r="P15" s="32">
        <f>VALUE(SUBSTITUTE(コピー!O8,"円","　"))</f>
        <v>60</v>
      </c>
      <c r="Q15" s="7">
        <f t="shared" si="10"/>
        <v>2.2650056625141562E-2</v>
      </c>
      <c r="R15" s="46">
        <v>3163117</v>
      </c>
      <c r="S15" s="46">
        <v>271660</v>
      </c>
      <c r="T15" s="57">
        <f t="shared" si="11"/>
        <v>8.588363946069652E-2</v>
      </c>
      <c r="U15" s="46">
        <v>220510</v>
      </c>
      <c r="AE15" s="4"/>
    </row>
    <row r="16" spans="1:31">
      <c r="B16" s="42">
        <v>3400</v>
      </c>
      <c r="C16" s="46">
        <f t="shared" si="4"/>
        <v>215789101.20311391</v>
      </c>
      <c r="E16" s="36">
        <f>+コピー!B9</f>
        <v>42064</v>
      </c>
      <c r="F16" s="32">
        <f>+コピー!C9</f>
        <v>329046</v>
      </c>
      <c r="G16" s="7">
        <f t="shared" si="9"/>
        <v>0.15022896493865137</v>
      </c>
      <c r="H16" s="32" t="str">
        <f>+コピー!E9</f>
        <v>－</v>
      </c>
      <c r="I16" s="7"/>
      <c r="J16" s="32">
        <f>+コピー!I9</f>
        <v>30491</v>
      </c>
      <c r="K16" s="7">
        <f t="shared" si="7"/>
        <v>9.2664855369765931E-2</v>
      </c>
      <c r="L16" s="33">
        <f>VALUE(SUBSTITUTE(コピー!K9,"円","　"))</f>
        <v>141.30000000000001</v>
      </c>
      <c r="M16" s="33">
        <f>VALUE(SUBSTITUTE(コピー!L9,"円","　"))</f>
        <v>1268.2</v>
      </c>
      <c r="N16" s="10">
        <f t="shared" si="5"/>
        <v>24.062278839348902</v>
      </c>
      <c r="O16" s="10">
        <f t="shared" si="8"/>
        <v>2.6809651474530831</v>
      </c>
      <c r="P16" s="32">
        <f>VALUE(SUBSTITUTE(コピー!O9,"円","　"))</f>
        <v>60</v>
      </c>
      <c r="Q16" s="7">
        <f t="shared" si="10"/>
        <v>1.7647058823529412E-2</v>
      </c>
      <c r="R16" s="46">
        <v>3589495</v>
      </c>
      <c r="S16" s="46">
        <v>273709</v>
      </c>
      <c r="T16" s="57">
        <f t="shared" si="11"/>
        <v>7.6252787648401793E-2</v>
      </c>
      <c r="U16" s="46">
        <v>796916</v>
      </c>
      <c r="AE16" s="4"/>
    </row>
    <row r="17" spans="2:33">
      <c r="B17" s="42">
        <v>2195</v>
      </c>
      <c r="C17" s="46">
        <f t="shared" si="4"/>
        <v>215832328.10615197</v>
      </c>
      <c r="E17" s="36">
        <f>+コピー!B10</f>
        <v>42430</v>
      </c>
      <c r="F17" s="32">
        <f>+コピー!C10</f>
        <v>359651</v>
      </c>
      <c r="G17" s="7">
        <f t="shared" si="9"/>
        <v>9.3011311488363335E-2</v>
      </c>
      <c r="H17" s="32" t="str">
        <f>+コピー!E10</f>
        <v>－</v>
      </c>
      <c r="I17" s="7"/>
      <c r="J17" s="32">
        <f>+コピー!I10</f>
        <v>35785</v>
      </c>
      <c r="K17" s="7">
        <f t="shared" si="7"/>
        <v>9.9499236760081294E-2</v>
      </c>
      <c r="L17" s="33">
        <f>VALUE(SUBSTITUTE(コピー!K10,"円","　"))</f>
        <v>165.8</v>
      </c>
      <c r="M17" s="33">
        <f>VALUE(SUBSTITUTE(コピー!L10,"円","　"))</f>
        <v>1349.1</v>
      </c>
      <c r="N17" s="10">
        <f t="shared" si="5"/>
        <v>13.238841978287091</v>
      </c>
      <c r="O17" s="10">
        <f t="shared" si="8"/>
        <v>1.6270105996590321</v>
      </c>
      <c r="P17" s="32">
        <f>VALUE(SUBSTITUTE(コピー!O10,"円","　"))</f>
        <v>66</v>
      </c>
      <c r="Q17" s="7">
        <f t="shared" si="10"/>
        <v>3.0068337129840545E-2</v>
      </c>
      <c r="R17" s="46">
        <v>3745546</v>
      </c>
      <c r="S17" s="46">
        <v>291187</v>
      </c>
      <c r="T17" s="57">
        <f t="shared" si="11"/>
        <v>7.7742203673376323E-2</v>
      </c>
      <c r="U17" s="46">
        <v>315800</v>
      </c>
      <c r="AE17" s="4"/>
    </row>
    <row r="18" spans="2:33">
      <c r="B18" s="42">
        <v>2378</v>
      </c>
      <c r="C18" s="46">
        <f t="shared" si="4"/>
        <v>215831509.84682712</v>
      </c>
      <c r="E18" s="36">
        <f>+コピー!B11</f>
        <v>42795</v>
      </c>
      <c r="F18" s="32">
        <f>+コピー!C11</f>
        <v>375166</v>
      </c>
      <c r="G18" s="7">
        <f t="shared" si="9"/>
        <v>4.3139043127921238E-2</v>
      </c>
      <c r="H18" s="32" t="str">
        <f>+コピー!E11</f>
        <v>－</v>
      </c>
      <c r="I18" s="7"/>
      <c r="J18" s="32">
        <f>+コピー!I11</f>
        <v>39454</v>
      </c>
      <c r="K18" s="7">
        <f t="shared" si="7"/>
        <v>0.10516411401886099</v>
      </c>
      <c r="L18" s="33">
        <f>VALUE(SUBSTITUTE(コピー!K11,"円","　"))</f>
        <v>182.8</v>
      </c>
      <c r="M18" s="33">
        <f>VALUE(SUBSTITUTE(コピー!L11,"円","　"))</f>
        <v>1604</v>
      </c>
      <c r="N18" s="10">
        <f t="shared" si="5"/>
        <v>13.008752735229759</v>
      </c>
      <c r="O18" s="10">
        <f t="shared" si="8"/>
        <v>1.4825436408977557</v>
      </c>
      <c r="P18" s="32">
        <f>VALUE(SUBSTITUTE(コピー!O11,"円","　"))</f>
        <v>68</v>
      </c>
      <c r="Q18" s="7">
        <f t="shared" si="10"/>
        <v>2.8595458368376788E-2</v>
      </c>
      <c r="R18" s="46">
        <v>4187263</v>
      </c>
      <c r="S18" s="46">
        <v>346183</v>
      </c>
      <c r="T18" s="57">
        <f t="shared" si="11"/>
        <v>8.2675246336329958E-2</v>
      </c>
      <c r="U18" s="46">
        <v>194378</v>
      </c>
      <c r="AE18" s="4"/>
    </row>
    <row r="19" spans="2:33">
      <c r="B19" s="42">
        <v>2364</v>
      </c>
      <c r="C19" s="46">
        <f t="shared" si="4"/>
        <v>215831473.21428573</v>
      </c>
      <c r="E19" s="36">
        <f>+コピー!B12</f>
        <v>43160</v>
      </c>
      <c r="F19" s="32">
        <f>+コピー!C12</f>
        <v>407970</v>
      </c>
      <c r="G19" s="7">
        <f t="shared" si="9"/>
        <v>8.7438627167707089E-2</v>
      </c>
      <c r="H19" s="32" t="str">
        <f>+コピー!E12</f>
        <v>－</v>
      </c>
      <c r="I19" s="7"/>
      <c r="J19" s="32">
        <f>+コピー!I12</f>
        <v>38677</v>
      </c>
      <c r="K19" s="7">
        <f t="shared" si="7"/>
        <v>9.4803539475941861E-2</v>
      </c>
      <c r="L19" s="33">
        <f>VALUE(SUBSTITUTE(コピー!K12,"円","　"))</f>
        <v>179.2</v>
      </c>
      <c r="M19" s="33">
        <f>VALUE(SUBSTITUTE(コピー!L12,"円","　"))</f>
        <v>1714.4</v>
      </c>
      <c r="N19" s="10">
        <f t="shared" si="5"/>
        <v>13.191964285714286</v>
      </c>
      <c r="O19" s="10">
        <f t="shared" si="8"/>
        <v>1.3789080727951468</v>
      </c>
      <c r="P19" s="32">
        <f>VALUE(SUBSTITUTE(コピー!O12,"円","　"))</f>
        <v>68</v>
      </c>
      <c r="Q19" s="7">
        <f t="shared" si="10"/>
        <v>2.8764805414551606E-2</v>
      </c>
      <c r="R19" s="46">
        <v>4852844</v>
      </c>
      <c r="S19" s="46">
        <v>370017</v>
      </c>
      <c r="T19" s="57">
        <f t="shared" si="11"/>
        <v>7.6247454070231813E-2</v>
      </c>
      <c r="U19" s="46">
        <v>153675</v>
      </c>
      <c r="AE19" s="4"/>
    </row>
    <row r="20" spans="2:33">
      <c r="B20" s="42">
        <v>1735</v>
      </c>
      <c r="C20" s="46">
        <f t="shared" si="4"/>
        <v>215815991.23767799</v>
      </c>
      <c r="E20" s="36">
        <f>+コピー!B13</f>
        <v>43525</v>
      </c>
      <c r="F20" s="32">
        <f>+コピー!C13</f>
        <v>439001</v>
      </c>
      <c r="G20" s="7">
        <f t="shared" si="9"/>
        <v>7.6061965340588775E-2</v>
      </c>
      <c r="H20" s="32" t="str">
        <f>+コピー!E13</f>
        <v>－</v>
      </c>
      <c r="I20" s="7"/>
      <c r="J20" s="32">
        <f>+コピー!I13</f>
        <v>39408</v>
      </c>
      <c r="K20" s="7">
        <f t="shared" si="7"/>
        <v>8.976744927688092E-2</v>
      </c>
      <c r="L20" s="33">
        <f>VALUE(SUBSTITUTE(コピー!K13,"円","　"))</f>
        <v>182.6</v>
      </c>
      <c r="M20" s="33">
        <f>VALUE(SUBSTITUTE(コピー!L13,"円","　"))</f>
        <v>1763.6</v>
      </c>
      <c r="N20" s="10">
        <f t="shared" si="5"/>
        <v>9.5016429353778751</v>
      </c>
      <c r="O20" s="10">
        <f t="shared" si="8"/>
        <v>0.9837831707870266</v>
      </c>
      <c r="P20" s="32">
        <f>VALUE(SUBSTITUTE(コピー!O13,"円","　"))</f>
        <v>68</v>
      </c>
      <c r="Q20" s="7">
        <f>+P15/B20</f>
        <v>3.4582132564841501E-2</v>
      </c>
      <c r="R20" s="46">
        <v>5342228</v>
      </c>
      <c r="S20" s="46">
        <v>380645</v>
      </c>
      <c r="T20" s="57">
        <f t="shared" si="11"/>
        <v>7.1252106798886161E-2</v>
      </c>
      <c r="U20" s="46">
        <v>181849</v>
      </c>
      <c r="AE20" s="4"/>
    </row>
    <row r="21" spans="2:33">
      <c r="B21" s="42">
        <v>1175</v>
      </c>
      <c r="C21" s="46">
        <f>+J21/L21*1000000</f>
        <v>215859671.30214921</v>
      </c>
      <c r="D21" s="74">
        <v>43931</v>
      </c>
      <c r="E21" s="36" t="str">
        <f>+コピー!B14</f>
        <v>2020/02 変</v>
      </c>
      <c r="F21" s="32">
        <f>+コピー!C14</f>
        <v>457280</v>
      </c>
      <c r="G21" s="7">
        <f t="shared" si="9"/>
        <v>4.1637718365106227E-2</v>
      </c>
      <c r="H21" s="32">
        <f>+コピー!E14</f>
        <v>65070</v>
      </c>
      <c r="I21" s="7">
        <f t="shared" si="6"/>
        <v>0.1422979356193142</v>
      </c>
      <c r="J21" s="32">
        <f>+コピー!I14</f>
        <v>34149</v>
      </c>
      <c r="K21" s="7">
        <f t="shared" si="7"/>
        <v>7.4678533939818048E-2</v>
      </c>
      <c r="L21" s="33">
        <f>VALUE(SUBSTITUTE(コピー!K14,"円","　"))</f>
        <v>158.19999999999999</v>
      </c>
      <c r="M21" s="33">
        <f>VALUE(SUBSTITUTE(コピー!L14,"円","　"))</f>
        <v>1822.8</v>
      </c>
      <c r="N21" s="10">
        <f t="shared" si="5"/>
        <v>7.4273072060682681</v>
      </c>
      <c r="O21" s="10">
        <f t="shared" si="8"/>
        <v>0.6446126837831907</v>
      </c>
      <c r="P21" s="32">
        <f>VALUE(SUBSTITUTE(コピー!O14,"円","　"))</f>
        <v>68</v>
      </c>
      <c r="Q21" s="7">
        <f t="shared" si="10"/>
        <v>5.7872340425531917E-2</v>
      </c>
      <c r="R21" s="46">
        <v>5781370</v>
      </c>
      <c r="S21" s="46">
        <v>393418</v>
      </c>
      <c r="T21" s="57">
        <f t="shared" si="11"/>
        <v>6.8049268598965304E-2</v>
      </c>
      <c r="U21" s="46">
        <v>87984</v>
      </c>
      <c r="AE21" s="4"/>
    </row>
    <row r="22" spans="2:33">
      <c r="B22" s="42">
        <v>1310</v>
      </c>
      <c r="C22" s="46">
        <f>+J22/L22*1000000</f>
        <v>215768292.68292683</v>
      </c>
      <c r="D22" s="65">
        <v>44295</v>
      </c>
      <c r="E22" s="36">
        <f>+コピー!B15</f>
        <v>44228</v>
      </c>
      <c r="F22" s="32">
        <f>+コピー!C15</f>
        <v>487309</v>
      </c>
      <c r="G22" s="7">
        <f t="shared" si="9"/>
        <v>6.5668736878936318E-2</v>
      </c>
      <c r="H22" s="32">
        <f>+コピー!E15</f>
        <v>40651</v>
      </c>
      <c r="I22" s="7">
        <f t="shared" si="6"/>
        <v>8.3419349940181686E-2</v>
      </c>
      <c r="J22" s="32">
        <f>+コピー!I15</f>
        <v>17693</v>
      </c>
      <c r="K22" s="7">
        <f t="shared" si="7"/>
        <v>3.6307558448540861E-2</v>
      </c>
      <c r="L22" s="33">
        <f>VALUE(SUBSTITUTE(コピー!K15,"円","　"))</f>
        <v>82</v>
      </c>
      <c r="M22" s="33">
        <f>VALUE(SUBSTITUTE(コピー!L15,"円","　"))</f>
        <v>1860.1</v>
      </c>
      <c r="N22" s="10">
        <f t="shared" si="5"/>
        <v>15.975609756097562</v>
      </c>
      <c r="O22" s="10">
        <f t="shared" si="8"/>
        <v>0.70426321165528738</v>
      </c>
      <c r="P22" s="32">
        <f>VALUE(SUBSTITUTE(コピー!O15,"円","　"))</f>
        <v>34</v>
      </c>
      <c r="Q22" s="7">
        <f t="shared" si="10"/>
        <v>2.5954198473282442E-2</v>
      </c>
      <c r="R22" s="46">
        <v>6123721</v>
      </c>
      <c r="S22" s="46">
        <v>401462</v>
      </c>
      <c r="T22" s="57">
        <f t="shared" si="11"/>
        <v>6.5558506012929063E-2</v>
      </c>
      <c r="U22" s="46">
        <v>269806</v>
      </c>
    </row>
    <row r="23" spans="2:33">
      <c r="B23" s="45">
        <f t="shared" ref="B23:B27" si="12">+L23*N23</f>
        <v>1573.7108867009554</v>
      </c>
      <c r="C23" s="62">
        <f>+C22</f>
        <v>215768292.68292683</v>
      </c>
      <c r="E23" s="31">
        <v>2022</v>
      </c>
      <c r="F23" s="45">
        <f>+F22*(1+G23)</f>
        <v>506801.36000000004</v>
      </c>
      <c r="G23" s="67">
        <v>0.04</v>
      </c>
      <c r="H23" s="45">
        <f t="shared" ref="H23:H27" si="13">+F23*I23</f>
        <v>57268.553680000005</v>
      </c>
      <c r="I23" s="67">
        <v>0.113</v>
      </c>
      <c r="J23" s="45">
        <f t="shared" ref="J23:J27" si="14">+F23*K23</f>
        <v>33955.691120000003</v>
      </c>
      <c r="K23" s="67">
        <v>6.7000000000000004E-2</v>
      </c>
      <c r="L23" s="15">
        <f t="shared" ref="L23:L27" si="15">+J23/C23*1000000</f>
        <v>157.37108867009553</v>
      </c>
      <c r="N23" s="42">
        <v>10</v>
      </c>
      <c r="Q23" s="7"/>
      <c r="R23" s="46"/>
      <c r="S23" s="46"/>
      <c r="T23" s="57"/>
      <c r="U23" s="46"/>
      <c r="AF23" s="56"/>
    </row>
    <row r="24" spans="2:33">
      <c r="B24" s="45">
        <f t="shared" si="12"/>
        <v>1636.6593221689934</v>
      </c>
      <c r="C24" s="62">
        <f t="shared" ref="C24:C27" si="16">+C23</f>
        <v>215768292.68292683</v>
      </c>
      <c r="E24" s="31">
        <v>2023</v>
      </c>
      <c r="F24" s="45">
        <f>+F23*(1+G24)</f>
        <v>527073.41440000001</v>
      </c>
      <c r="G24" s="67">
        <f t="shared" ref="G24:K27" si="17">+G23</f>
        <v>0.04</v>
      </c>
      <c r="H24" s="45">
        <f t="shared" si="13"/>
        <v>59559.295827200003</v>
      </c>
      <c r="I24" s="67">
        <f>+I23</f>
        <v>0.113</v>
      </c>
      <c r="J24" s="45">
        <f t="shared" si="14"/>
        <v>35313.918764800001</v>
      </c>
      <c r="K24" s="67">
        <f t="shared" si="17"/>
        <v>6.7000000000000004E-2</v>
      </c>
      <c r="L24" s="15">
        <f t="shared" si="15"/>
        <v>163.66593221689934</v>
      </c>
      <c r="N24" s="42">
        <f t="shared" ref="N24:N27" si="18">+N23</f>
        <v>10</v>
      </c>
      <c r="Q24" s="7"/>
      <c r="R24" s="46"/>
      <c r="S24" s="46"/>
      <c r="T24" s="57"/>
      <c r="U24" s="46"/>
    </row>
    <row r="25" spans="2:33">
      <c r="B25" s="45">
        <f t="shared" si="12"/>
        <v>1702.1256950557536</v>
      </c>
      <c r="C25" s="62">
        <f t="shared" si="16"/>
        <v>215768292.68292683</v>
      </c>
      <c r="E25" s="31">
        <v>2024</v>
      </c>
      <c r="F25" s="45">
        <f t="shared" ref="F25:F27" si="19">+F24*(1+G25)</f>
        <v>548156.35097600007</v>
      </c>
      <c r="G25" s="67">
        <f t="shared" si="17"/>
        <v>0.04</v>
      </c>
      <c r="H25" s="45">
        <f t="shared" si="13"/>
        <v>61941.667660288011</v>
      </c>
      <c r="I25" s="67">
        <f t="shared" si="17"/>
        <v>0.113</v>
      </c>
      <c r="J25" s="45">
        <f t="shared" si="14"/>
        <v>36726.475515392005</v>
      </c>
      <c r="K25" s="67">
        <f t="shared" si="17"/>
        <v>6.7000000000000004E-2</v>
      </c>
      <c r="L25" s="15">
        <f t="shared" si="15"/>
        <v>170.21256950557535</v>
      </c>
      <c r="N25" s="42">
        <f t="shared" si="18"/>
        <v>10</v>
      </c>
      <c r="Q25" s="7"/>
      <c r="R25" s="46"/>
      <c r="S25" s="46"/>
      <c r="T25" s="57"/>
      <c r="U25" s="46"/>
    </row>
    <row r="26" spans="2:33">
      <c r="B26" s="45">
        <f t="shared" si="12"/>
        <v>1770.2107228579837</v>
      </c>
      <c r="C26" s="62">
        <f t="shared" si="16"/>
        <v>215768292.68292683</v>
      </c>
      <c r="E26" s="31">
        <v>2025</v>
      </c>
      <c r="F26" s="45">
        <f t="shared" si="19"/>
        <v>570082.60501504014</v>
      </c>
      <c r="G26" s="67">
        <f t="shared" si="17"/>
        <v>0.04</v>
      </c>
      <c r="H26" s="45">
        <f t="shared" si="13"/>
        <v>64419.334366699535</v>
      </c>
      <c r="I26" s="67">
        <f t="shared" si="17"/>
        <v>0.113</v>
      </c>
      <c r="J26" s="45">
        <f t="shared" si="14"/>
        <v>38195.53453600769</v>
      </c>
      <c r="K26" s="67">
        <f t="shared" si="17"/>
        <v>6.7000000000000004E-2</v>
      </c>
      <c r="L26" s="15">
        <f t="shared" si="15"/>
        <v>177.02107228579837</v>
      </c>
      <c r="N26" s="42">
        <f t="shared" si="18"/>
        <v>10</v>
      </c>
      <c r="Q26" s="7"/>
      <c r="R26" s="46"/>
      <c r="S26" s="46"/>
      <c r="T26" s="57"/>
      <c r="U26" s="46"/>
    </row>
    <row r="27" spans="2:33">
      <c r="B27" s="45">
        <f t="shared" si="12"/>
        <v>1841.0191517723033</v>
      </c>
      <c r="C27" s="62">
        <f t="shared" si="16"/>
        <v>215768292.68292683</v>
      </c>
      <c r="D27" s="58">
        <f>+(B27-B2)/B2</f>
        <v>0.25924702583604875</v>
      </c>
      <c r="E27" s="31">
        <v>2026</v>
      </c>
      <c r="F27" s="45">
        <f t="shared" si="19"/>
        <v>592885.90921564179</v>
      </c>
      <c r="G27" s="67">
        <f t="shared" si="17"/>
        <v>0.04</v>
      </c>
      <c r="H27" s="45">
        <f t="shared" si="13"/>
        <v>66996.107741367523</v>
      </c>
      <c r="I27" s="67">
        <f t="shared" si="17"/>
        <v>0.113</v>
      </c>
      <c r="J27" s="45">
        <f t="shared" si="14"/>
        <v>39723.355917448003</v>
      </c>
      <c r="K27" s="67">
        <f t="shared" si="17"/>
        <v>6.7000000000000004E-2</v>
      </c>
      <c r="L27" s="15">
        <f t="shared" si="15"/>
        <v>184.10191517723032</v>
      </c>
      <c r="N27" s="42">
        <f t="shared" si="18"/>
        <v>10</v>
      </c>
      <c r="Q27" s="7"/>
      <c r="R27" s="46"/>
      <c r="S27" s="46"/>
      <c r="T27" s="57"/>
      <c r="U27" s="46"/>
    </row>
    <row r="28" spans="2:33">
      <c r="C28" s="46">
        <v>216010128</v>
      </c>
      <c r="AG28" s="57"/>
    </row>
    <row r="29" spans="2:33" ht="25.5">
      <c r="F29" s="63" t="s">
        <v>33</v>
      </c>
      <c r="G29" s="63" t="s">
        <v>34</v>
      </c>
      <c r="H29" s="63" t="s">
        <v>35</v>
      </c>
      <c r="I29" s="63" t="s">
        <v>36</v>
      </c>
      <c r="J29" s="63" t="s">
        <v>37</v>
      </c>
      <c r="K29" s="63" t="s">
        <v>38</v>
      </c>
    </row>
    <row r="30" spans="2:33">
      <c r="F30" s="64">
        <f>+F21</f>
        <v>457280</v>
      </c>
      <c r="G30" s="64">
        <f>+F20</f>
        <v>439001</v>
      </c>
      <c r="H30" s="73">
        <f>+F19</f>
        <v>407970</v>
      </c>
      <c r="I30" s="64">
        <f>+J21</f>
        <v>34149</v>
      </c>
      <c r="J30" s="64">
        <f>+J20</f>
        <v>39408</v>
      </c>
      <c r="K30" s="64">
        <f>+J19</f>
        <v>38677</v>
      </c>
    </row>
    <row r="32" spans="2:33">
      <c r="C32" s="65">
        <f>+コピー!P2</f>
        <v>44020</v>
      </c>
      <c r="D32" s="44" t="str">
        <f>+コピー!R2</f>
        <v>1Q</v>
      </c>
      <c r="E32" s="36">
        <f>+コピー!Q2</f>
        <v>43952</v>
      </c>
      <c r="F32" s="32">
        <f>+コピー!S2</f>
        <v>109959</v>
      </c>
      <c r="G32" s="7" t="e">
        <f t="shared" ref="G32:G35" si="20">+(F32-F31)/F31</f>
        <v>#DIV/0!</v>
      </c>
      <c r="H32" s="32">
        <f>+コピー!U2</f>
        <v>-863</v>
      </c>
      <c r="I32" s="7">
        <f t="shared" ref="I32:I35" si="21">+H32/F32</f>
        <v>-7.8483798506716138E-3</v>
      </c>
      <c r="J32" s="32">
        <f>+コピー!Y2</f>
        <v>-1080</v>
      </c>
      <c r="K32" s="7">
        <f t="shared" ref="K32:K35" si="22">+J32/F32</f>
        <v>-9.8218426868196332E-3</v>
      </c>
      <c r="L32" s="33" t="e">
        <f>VALUE(SUBSTITUTE(コピー!AA2,"円","　"))</f>
        <v>#VALUE!</v>
      </c>
    </row>
    <row r="33" spans="3:12">
      <c r="C33" s="65">
        <f>+コピー!P3</f>
        <v>44111</v>
      </c>
      <c r="D33" s="44" t="str">
        <f>+コピー!R3</f>
        <v>2Q</v>
      </c>
      <c r="E33" s="36">
        <f>+コピー!Q3</f>
        <v>44044</v>
      </c>
      <c r="F33" s="32">
        <f>+コピー!S3</f>
        <v>120715</v>
      </c>
      <c r="G33" s="7">
        <f t="shared" si="20"/>
        <v>9.7818277721696267E-2</v>
      </c>
      <c r="H33" s="32">
        <f>+コピー!U3</f>
        <v>8629</v>
      </c>
      <c r="I33" s="7">
        <f t="shared" si="21"/>
        <v>7.1482417263803166E-2</v>
      </c>
      <c r="J33" s="32">
        <f>+コピー!Y3</f>
        <v>2560</v>
      </c>
      <c r="K33" s="7">
        <f t="shared" si="22"/>
        <v>2.1206975106656173E-2</v>
      </c>
      <c r="L33" s="33">
        <f>VALUE(SUBSTITUTE(コピー!AA3,"円","　"))</f>
        <v>11.9</v>
      </c>
    </row>
    <row r="34" spans="3:12">
      <c r="C34" s="65">
        <f>+コピー!P4</f>
        <v>44209</v>
      </c>
      <c r="D34" s="44" t="str">
        <f>+コピー!R4</f>
        <v>3Q</v>
      </c>
      <c r="E34" s="36">
        <f>+コピー!Q4</f>
        <v>44136</v>
      </c>
      <c r="F34" s="32">
        <f>+コピー!S4</f>
        <v>130883</v>
      </c>
      <c r="G34" s="7">
        <f t="shared" si="20"/>
        <v>8.4231454251749993E-2</v>
      </c>
      <c r="H34" s="32">
        <f>+コピー!U4</f>
        <v>17086</v>
      </c>
      <c r="I34" s="7">
        <f t="shared" si="21"/>
        <v>0.13054407371469176</v>
      </c>
      <c r="J34" s="32">
        <f>+コピー!Y4</f>
        <v>8573</v>
      </c>
      <c r="K34" s="7">
        <f t="shared" si="22"/>
        <v>6.5501249207307294E-2</v>
      </c>
      <c r="L34" s="33">
        <f>VALUE(SUBSTITUTE(コピー!AA4,"円","　"))</f>
        <v>39.700000000000003</v>
      </c>
    </row>
    <row r="35" spans="3:12">
      <c r="C35" s="65">
        <f>+コピー!P5</f>
        <v>44295</v>
      </c>
      <c r="D35" s="44" t="str">
        <f>+コピー!R5</f>
        <v>本</v>
      </c>
      <c r="E35" s="36">
        <f>+コピー!Q5</f>
        <v>44228</v>
      </c>
      <c r="F35" s="32">
        <f>+コピー!S5</f>
        <v>125752</v>
      </c>
      <c r="G35" s="7">
        <f t="shared" si="20"/>
        <v>-3.9202952255067501E-2</v>
      </c>
      <c r="H35" s="32">
        <f>+コピー!U5</f>
        <v>15799</v>
      </c>
      <c r="I35" s="7">
        <f t="shared" si="21"/>
        <v>0.12563617278452827</v>
      </c>
      <c r="J35" s="32">
        <f>+コピー!Y5</f>
        <v>7640</v>
      </c>
      <c r="K35" s="7">
        <f t="shared" si="22"/>
        <v>6.0754500922450536E-2</v>
      </c>
      <c r="L35" s="33">
        <f>VALUE(SUBSTITUTE(コピー!AA5,"円","　"))</f>
        <v>35.4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テンプレート</vt:lpstr>
      <vt:lpstr>コピー</vt:lpstr>
      <vt:lpstr>20210707</vt:lpstr>
      <vt:lpstr>20210409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2021-07-14T07:15:34Z</dcterms:created>
  <dcterms:modified xsi:type="dcterms:W3CDTF">2021-07-14T07:15:39Z</dcterms:modified>
</cp:coreProperties>
</file>