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/>
  <xr:revisionPtr revIDLastSave="0" documentId="13_ncr:1_{A4B60B10-8763-4584-BD9B-4F4D0A7D4F1F}" xr6:coauthVersionLast="47" xr6:coauthVersionMax="47" xr10:uidLastSave="{00000000-0000-0000-0000-000000000000}"/>
  <bookViews>
    <workbookView xWindow="405" yWindow="405" windowWidth="28050" windowHeight="15495" xr2:uid="{00000000-000D-0000-FFFF-FFFF00000000}"/>
  </bookViews>
  <sheets>
    <sheet name="テンプレート" sheetId="3" r:id="rId1"/>
    <sheet name="コピー" sheetId="4" r:id="rId2"/>
    <sheet name="20210430" sheetId="9" r:id="rId3"/>
    <sheet name="20210129" sheetId="8" r:id="rId4"/>
    <sheet name="20201030" sheetId="6" r:id="rId5"/>
    <sheet name="20200805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3" l="1"/>
  <c r="S2" i="3"/>
  <c r="R2" i="3"/>
  <c r="P2" i="3"/>
  <c r="M2" i="3"/>
  <c r="L2" i="3"/>
  <c r="K2" i="3"/>
  <c r="J2" i="3"/>
  <c r="I2" i="3"/>
  <c r="H2" i="3"/>
  <c r="G2" i="3"/>
  <c r="F2" i="3"/>
  <c r="E2" i="3"/>
  <c r="L37" i="9"/>
  <c r="J37" i="9"/>
  <c r="H37" i="9"/>
  <c r="I37" i="9" s="1"/>
  <c r="F37" i="9"/>
  <c r="G37" i="9" s="1"/>
  <c r="E37" i="9"/>
  <c r="D37" i="9"/>
  <c r="C37" i="9"/>
  <c r="L36" i="9"/>
  <c r="J36" i="9"/>
  <c r="K36" i="9" s="1"/>
  <c r="H36" i="9"/>
  <c r="I36" i="9" s="1"/>
  <c r="F36" i="9"/>
  <c r="E36" i="9"/>
  <c r="D36" i="9"/>
  <c r="C36" i="9"/>
  <c r="L35" i="9"/>
  <c r="K35" i="9"/>
  <c r="J35" i="9"/>
  <c r="H35" i="9"/>
  <c r="I35" i="9" s="1"/>
  <c r="F35" i="9"/>
  <c r="E35" i="9"/>
  <c r="D35" i="9"/>
  <c r="C35" i="9"/>
  <c r="L34" i="9"/>
  <c r="J34" i="9"/>
  <c r="K34" i="9" s="1"/>
  <c r="H34" i="9"/>
  <c r="I34" i="9" s="1"/>
  <c r="F34" i="9"/>
  <c r="G34" i="9" s="1"/>
  <c r="E34" i="9"/>
  <c r="D34" i="9"/>
  <c r="C34" i="9"/>
  <c r="N25" i="9"/>
  <c r="N26" i="9" s="1"/>
  <c r="N27" i="9" s="1"/>
  <c r="N28" i="9" s="1"/>
  <c r="N29" i="9" s="1"/>
  <c r="E5" i="9" s="1"/>
  <c r="K25" i="9"/>
  <c r="K26" i="9" s="1"/>
  <c r="K27" i="9" s="1"/>
  <c r="K28" i="9" s="1"/>
  <c r="K29" i="9" s="1"/>
  <c r="E4" i="9" s="1"/>
  <c r="I25" i="9"/>
  <c r="I26" i="9" s="1"/>
  <c r="I27" i="9" s="1"/>
  <c r="I28" i="9" s="1"/>
  <c r="I29" i="9" s="1"/>
  <c r="G25" i="9"/>
  <c r="G26" i="9" s="1"/>
  <c r="G27" i="9" s="1"/>
  <c r="G28" i="9" s="1"/>
  <c r="G29" i="9" s="1"/>
  <c r="E3" i="9" s="1"/>
  <c r="T23" i="9"/>
  <c r="P23" i="9"/>
  <c r="Q23" i="9" s="1"/>
  <c r="M23" i="9"/>
  <c r="L23" i="9"/>
  <c r="N23" i="9" s="1"/>
  <c r="J23" i="9"/>
  <c r="K23" i="9" s="1"/>
  <c r="H23" i="9"/>
  <c r="I23" i="9" s="1"/>
  <c r="F23" i="9"/>
  <c r="G23" i="9" s="1"/>
  <c r="E23" i="9"/>
  <c r="T22" i="9"/>
  <c r="P22" i="9"/>
  <c r="Q22" i="9" s="1"/>
  <c r="M22" i="9"/>
  <c r="O22" i="9" s="1"/>
  <c r="L22" i="9"/>
  <c r="N22" i="9" s="1"/>
  <c r="J22" i="9"/>
  <c r="K22" i="9" s="1"/>
  <c r="K2" i="9" s="1"/>
  <c r="H22" i="9"/>
  <c r="H2" i="9" s="1"/>
  <c r="F22" i="9"/>
  <c r="E22" i="9"/>
  <c r="E2" i="9" s="1"/>
  <c r="T21" i="9"/>
  <c r="P21" i="9"/>
  <c r="Q21" i="9" s="1"/>
  <c r="M21" i="9"/>
  <c r="O21" i="9" s="1"/>
  <c r="L21" i="9"/>
  <c r="N21" i="9" s="1"/>
  <c r="J21" i="9"/>
  <c r="K21" i="9" s="1"/>
  <c r="H21" i="9"/>
  <c r="I21" i="9" s="1"/>
  <c r="F21" i="9"/>
  <c r="E21" i="9"/>
  <c r="T20" i="9"/>
  <c r="P20" i="9"/>
  <c r="M20" i="9"/>
  <c r="O20" i="9" s="1"/>
  <c r="L20" i="9"/>
  <c r="N20" i="9" s="1"/>
  <c r="J20" i="9"/>
  <c r="K32" i="9" s="1"/>
  <c r="H20" i="9"/>
  <c r="F20" i="9"/>
  <c r="I20" i="9" s="1"/>
  <c r="E20" i="9"/>
  <c r="T19" i="9"/>
  <c r="P19" i="9"/>
  <c r="Q19" i="9" s="1"/>
  <c r="O19" i="9"/>
  <c r="M19" i="9"/>
  <c r="L19" i="9"/>
  <c r="N19" i="9" s="1"/>
  <c r="J19" i="9"/>
  <c r="H19" i="9"/>
  <c r="I19" i="9" s="1"/>
  <c r="F19" i="9"/>
  <c r="G19" i="9" s="1"/>
  <c r="E19" i="9"/>
  <c r="C19" i="9"/>
  <c r="T18" i="9"/>
  <c r="P18" i="9"/>
  <c r="Q18" i="9" s="1"/>
  <c r="M18" i="9"/>
  <c r="O18" i="9" s="1"/>
  <c r="L18" i="9"/>
  <c r="N18" i="9" s="1"/>
  <c r="J18" i="9"/>
  <c r="K18" i="9" s="1"/>
  <c r="H18" i="9"/>
  <c r="F18" i="9"/>
  <c r="E18" i="9"/>
  <c r="T17" i="9"/>
  <c r="P17" i="9"/>
  <c r="Q17" i="9" s="1"/>
  <c r="M17" i="9"/>
  <c r="O17" i="9" s="1"/>
  <c r="L17" i="9"/>
  <c r="N17" i="9" s="1"/>
  <c r="J17" i="9"/>
  <c r="H17" i="9"/>
  <c r="I17" i="9" s="1"/>
  <c r="F17" i="9"/>
  <c r="E17" i="9"/>
  <c r="T16" i="9"/>
  <c r="P16" i="9"/>
  <c r="Q16" i="9" s="1"/>
  <c r="M16" i="9"/>
  <c r="O16" i="9" s="1"/>
  <c r="L16" i="9"/>
  <c r="N16" i="9" s="1"/>
  <c r="J16" i="9"/>
  <c r="K16" i="9" s="1"/>
  <c r="H16" i="9"/>
  <c r="F16" i="9"/>
  <c r="I16" i="9" s="1"/>
  <c r="E16" i="9"/>
  <c r="T15" i="9"/>
  <c r="P15" i="9"/>
  <c r="Q15" i="9" s="1"/>
  <c r="O15" i="9"/>
  <c r="M15" i="9"/>
  <c r="L15" i="9"/>
  <c r="N15" i="9" s="1"/>
  <c r="J15" i="9"/>
  <c r="H15" i="9"/>
  <c r="F15" i="9"/>
  <c r="G15" i="9" s="1"/>
  <c r="E15" i="9"/>
  <c r="T14" i="9"/>
  <c r="M14" i="9"/>
  <c r="O14" i="9" s="1"/>
  <c r="L14" i="9"/>
  <c r="C14" i="9" s="1"/>
  <c r="J14" i="9"/>
  <c r="H14" i="9"/>
  <c r="F14" i="9"/>
  <c r="E14" i="9"/>
  <c r="T13" i="9"/>
  <c r="M13" i="9"/>
  <c r="O13" i="9" s="1"/>
  <c r="L13" i="9"/>
  <c r="N13" i="9" s="1"/>
  <c r="J13" i="9"/>
  <c r="K13" i="9" s="1"/>
  <c r="H13" i="9"/>
  <c r="F13" i="9"/>
  <c r="E13" i="9"/>
  <c r="M12" i="9"/>
  <c r="O12" i="9" s="1"/>
  <c r="L12" i="9"/>
  <c r="N12" i="9" s="1"/>
  <c r="J12" i="9"/>
  <c r="K12" i="9" s="1"/>
  <c r="H12" i="9"/>
  <c r="I12" i="9" s="1"/>
  <c r="G12" i="9"/>
  <c r="F12" i="9"/>
  <c r="E12" i="9"/>
  <c r="N11" i="9"/>
  <c r="M11" i="9"/>
  <c r="O11" i="9" s="1"/>
  <c r="L11" i="9"/>
  <c r="J11" i="9"/>
  <c r="K11" i="9" s="1"/>
  <c r="H11" i="9"/>
  <c r="I11" i="9" s="1"/>
  <c r="F11" i="9"/>
  <c r="G11" i="9" s="1"/>
  <c r="E11" i="9"/>
  <c r="M10" i="9"/>
  <c r="O10" i="9" s="1"/>
  <c r="L10" i="9"/>
  <c r="N10" i="9" s="1"/>
  <c r="J10" i="9"/>
  <c r="K10" i="9" s="1"/>
  <c r="H10" i="9"/>
  <c r="I10" i="9" s="1"/>
  <c r="F10" i="9"/>
  <c r="E10" i="9"/>
  <c r="N9" i="9"/>
  <c r="M9" i="9"/>
  <c r="O9" i="9" s="1"/>
  <c r="L9" i="9"/>
  <c r="J9" i="9"/>
  <c r="K9" i="9" s="1"/>
  <c r="H9" i="9"/>
  <c r="F9" i="9"/>
  <c r="E9" i="9"/>
  <c r="U2" i="9"/>
  <c r="S2" i="9"/>
  <c r="R2" i="9"/>
  <c r="M2" i="9"/>
  <c r="L2" i="9"/>
  <c r="J2" i="9"/>
  <c r="F2" i="9"/>
  <c r="B26" i="3"/>
  <c r="B27" i="3"/>
  <c r="B28" i="3"/>
  <c r="B29" i="3"/>
  <c r="B25" i="3"/>
  <c r="G28" i="3"/>
  <c r="F28" i="3" s="1"/>
  <c r="I28" i="3"/>
  <c r="I29" i="3" s="1"/>
  <c r="K28" i="3"/>
  <c r="G29" i="3"/>
  <c r="K29" i="3"/>
  <c r="C28" i="3"/>
  <c r="C29" i="3"/>
  <c r="T23" i="3"/>
  <c r="T2" i="3" s="1"/>
  <c r="E23" i="3"/>
  <c r="F23" i="3"/>
  <c r="K23" i="3" s="1"/>
  <c r="H23" i="3"/>
  <c r="I23" i="3" s="1"/>
  <c r="J23" i="3"/>
  <c r="C23" i="3" s="1"/>
  <c r="L23" i="3"/>
  <c r="M23" i="3"/>
  <c r="C37" i="3"/>
  <c r="D37" i="3"/>
  <c r="E37" i="3"/>
  <c r="F37" i="3"/>
  <c r="H37" i="3"/>
  <c r="I37" i="3" s="1"/>
  <c r="J37" i="3"/>
  <c r="K37" i="3"/>
  <c r="L37" i="3"/>
  <c r="L35" i="8"/>
  <c r="J35" i="8"/>
  <c r="H35" i="8"/>
  <c r="I35" i="8" s="1"/>
  <c r="F35" i="8"/>
  <c r="K35" i="8" s="1"/>
  <c r="E35" i="8"/>
  <c r="D35" i="8"/>
  <c r="C35" i="8"/>
  <c r="L34" i="8"/>
  <c r="L23" i="8" s="1"/>
  <c r="N23" i="8" s="1"/>
  <c r="J34" i="8"/>
  <c r="K34" i="8" s="1"/>
  <c r="H34" i="8"/>
  <c r="H23" i="8" s="1"/>
  <c r="F34" i="8"/>
  <c r="E34" i="8"/>
  <c r="D34" i="8"/>
  <c r="C34" i="8"/>
  <c r="L33" i="8"/>
  <c r="J33" i="8"/>
  <c r="K33" i="8" s="1"/>
  <c r="I33" i="8"/>
  <c r="H33" i="8"/>
  <c r="G33" i="8"/>
  <c r="F33" i="8"/>
  <c r="E33" i="8"/>
  <c r="D33" i="8"/>
  <c r="C33" i="8"/>
  <c r="N25" i="8"/>
  <c r="N26" i="8" s="1"/>
  <c r="N27" i="8" s="1"/>
  <c r="N28" i="8" s="1"/>
  <c r="E5" i="8" s="1"/>
  <c r="K25" i="8"/>
  <c r="K26" i="8" s="1"/>
  <c r="K27" i="8" s="1"/>
  <c r="K28" i="8" s="1"/>
  <c r="E4" i="8" s="1"/>
  <c r="I25" i="8"/>
  <c r="I26" i="8" s="1"/>
  <c r="I27" i="8" s="1"/>
  <c r="I28" i="8" s="1"/>
  <c r="G25" i="8"/>
  <c r="G26" i="8" s="1"/>
  <c r="G27" i="8" s="1"/>
  <c r="G28" i="8" s="1"/>
  <c r="E3" i="8" s="1"/>
  <c r="P23" i="8"/>
  <c r="Q23" i="8" s="1"/>
  <c r="T22" i="8"/>
  <c r="Q22" i="8"/>
  <c r="P22" i="8"/>
  <c r="O22" i="8"/>
  <c r="M22" i="8"/>
  <c r="L22" i="8"/>
  <c r="N22" i="8" s="1"/>
  <c r="J22" i="8"/>
  <c r="I31" i="8" s="1"/>
  <c r="H22" i="8"/>
  <c r="F22" i="8"/>
  <c r="I22" i="8" s="1"/>
  <c r="I2" i="8" s="1"/>
  <c r="E22" i="8"/>
  <c r="T21" i="8"/>
  <c r="P21" i="8"/>
  <c r="Q21" i="8" s="1"/>
  <c r="N21" i="8"/>
  <c r="M21" i="8"/>
  <c r="O21" i="8" s="1"/>
  <c r="L21" i="8"/>
  <c r="C21" i="8" s="1"/>
  <c r="J21" i="8"/>
  <c r="J31" i="8" s="1"/>
  <c r="H21" i="8"/>
  <c r="I21" i="8" s="1"/>
  <c r="G21" i="8"/>
  <c r="F21" i="8"/>
  <c r="G31" i="8" s="1"/>
  <c r="E21" i="8"/>
  <c r="T20" i="8"/>
  <c r="P20" i="8"/>
  <c r="O20" i="8"/>
  <c r="M20" i="8"/>
  <c r="L20" i="8"/>
  <c r="N20" i="8" s="1"/>
  <c r="J20" i="8"/>
  <c r="K31" i="8" s="1"/>
  <c r="I20" i="8"/>
  <c r="H20" i="8"/>
  <c r="F20" i="8"/>
  <c r="H31" i="8" s="1"/>
  <c r="E20" i="8"/>
  <c r="T19" i="8"/>
  <c r="P19" i="8"/>
  <c r="Q19" i="8" s="1"/>
  <c r="M19" i="8"/>
  <c r="O19" i="8" s="1"/>
  <c r="L19" i="8"/>
  <c r="C19" i="8" s="1"/>
  <c r="J19" i="8"/>
  <c r="H19" i="8"/>
  <c r="G19" i="8"/>
  <c r="F19" i="8"/>
  <c r="E19" i="8"/>
  <c r="T18" i="8"/>
  <c r="Q18" i="8"/>
  <c r="P18" i="8"/>
  <c r="O18" i="8"/>
  <c r="M18" i="8"/>
  <c r="L18" i="8"/>
  <c r="N18" i="8" s="1"/>
  <c r="K18" i="8"/>
  <c r="J18" i="8"/>
  <c r="H18" i="8"/>
  <c r="I18" i="8" s="1"/>
  <c r="F18" i="8"/>
  <c r="E18" i="8"/>
  <c r="C18" i="8"/>
  <c r="T17" i="8"/>
  <c r="P17" i="8"/>
  <c r="Q17" i="8" s="1"/>
  <c r="N17" i="8"/>
  <c r="M17" i="8"/>
  <c r="O17" i="8" s="1"/>
  <c r="L17" i="8"/>
  <c r="J17" i="8"/>
  <c r="K17" i="8" s="1"/>
  <c r="H17" i="8"/>
  <c r="F17" i="8"/>
  <c r="G17" i="8" s="1"/>
  <c r="E17" i="8"/>
  <c r="T16" i="8"/>
  <c r="P16" i="8"/>
  <c r="Q16" i="8" s="1"/>
  <c r="M16" i="8"/>
  <c r="O16" i="8" s="1"/>
  <c r="L16" i="8"/>
  <c r="N16" i="8" s="1"/>
  <c r="J16" i="8"/>
  <c r="K16" i="8" s="1"/>
  <c r="H16" i="8"/>
  <c r="I16" i="8" s="1"/>
  <c r="F16" i="8"/>
  <c r="E16" i="8"/>
  <c r="C16" i="8"/>
  <c r="T15" i="8"/>
  <c r="P15" i="8"/>
  <c r="Q15" i="8" s="1"/>
  <c r="N15" i="8"/>
  <c r="M15" i="8"/>
  <c r="O15" i="8" s="1"/>
  <c r="L15" i="8"/>
  <c r="J15" i="8"/>
  <c r="H15" i="8"/>
  <c r="F15" i="8"/>
  <c r="G15" i="8" s="1"/>
  <c r="E15" i="8"/>
  <c r="T14" i="8"/>
  <c r="O14" i="8"/>
  <c r="M14" i="8"/>
  <c r="L14" i="8"/>
  <c r="C14" i="8" s="1"/>
  <c r="J14" i="8"/>
  <c r="H14" i="8"/>
  <c r="G14" i="8"/>
  <c r="F14" i="8"/>
  <c r="E14" i="8"/>
  <c r="T13" i="8"/>
  <c r="M13" i="8"/>
  <c r="O13" i="8" s="1"/>
  <c r="L13" i="8"/>
  <c r="N13" i="8" s="1"/>
  <c r="J13" i="8"/>
  <c r="K13" i="8" s="1"/>
  <c r="I13" i="8"/>
  <c r="H13" i="8"/>
  <c r="F13" i="8"/>
  <c r="E13" i="8"/>
  <c r="C13" i="8"/>
  <c r="M12" i="8"/>
  <c r="O12" i="8" s="1"/>
  <c r="L12" i="8"/>
  <c r="C12" i="8" s="1"/>
  <c r="J12" i="8"/>
  <c r="K12" i="8" s="1"/>
  <c r="H12" i="8"/>
  <c r="I12" i="8" s="1"/>
  <c r="F12" i="8"/>
  <c r="E12" i="8"/>
  <c r="M11" i="8"/>
  <c r="O11" i="8" s="1"/>
  <c r="L11" i="8"/>
  <c r="C11" i="8" s="1"/>
  <c r="J11" i="8"/>
  <c r="H11" i="8"/>
  <c r="I11" i="8" s="1"/>
  <c r="F11" i="8"/>
  <c r="K11" i="8" s="1"/>
  <c r="E11" i="8"/>
  <c r="N10" i="8"/>
  <c r="M10" i="8"/>
  <c r="O10" i="8" s="1"/>
  <c r="L10" i="8"/>
  <c r="J10" i="8"/>
  <c r="H10" i="8"/>
  <c r="F10" i="8"/>
  <c r="G10" i="8" s="1"/>
  <c r="E10" i="8"/>
  <c r="N9" i="8"/>
  <c r="M9" i="8"/>
  <c r="O9" i="8" s="1"/>
  <c r="L9" i="8"/>
  <c r="J9" i="8"/>
  <c r="K9" i="8" s="1"/>
  <c r="H9" i="8"/>
  <c r="I9" i="8" s="1"/>
  <c r="F9" i="8"/>
  <c r="E9" i="8"/>
  <c r="U2" i="8"/>
  <c r="S2" i="8"/>
  <c r="R2" i="8"/>
  <c r="P2" i="8"/>
  <c r="M2" i="8"/>
  <c r="L2" i="8"/>
  <c r="J2" i="8"/>
  <c r="H2" i="8"/>
  <c r="E2" i="8"/>
  <c r="O2" i="8"/>
  <c r="C36" i="3"/>
  <c r="D36" i="3"/>
  <c r="E36" i="3"/>
  <c r="F36" i="3"/>
  <c r="I36" i="3" s="1"/>
  <c r="H36" i="3"/>
  <c r="J36" i="3"/>
  <c r="K36" i="3" s="1"/>
  <c r="L36" i="3"/>
  <c r="N14" i="9" l="1"/>
  <c r="I15" i="9"/>
  <c r="N8" i="9"/>
  <c r="C12" i="9"/>
  <c r="K15" i="9"/>
  <c r="G21" i="9"/>
  <c r="I14" i="9"/>
  <c r="C15" i="9"/>
  <c r="K17" i="9"/>
  <c r="G32" i="9"/>
  <c r="P2" i="9"/>
  <c r="Q2" i="9" s="1"/>
  <c r="I9" i="9"/>
  <c r="I8" i="9" s="1"/>
  <c r="G10" i="9"/>
  <c r="C11" i="9"/>
  <c r="K14" i="9"/>
  <c r="C17" i="9"/>
  <c r="I18" i="9"/>
  <c r="K19" i="9"/>
  <c r="K8" i="9" s="1"/>
  <c r="I32" i="9"/>
  <c r="G35" i="9"/>
  <c r="K37" i="9"/>
  <c r="G14" i="9"/>
  <c r="G17" i="9"/>
  <c r="C21" i="9"/>
  <c r="I22" i="9"/>
  <c r="I2" i="9" s="1"/>
  <c r="F31" i="8"/>
  <c r="C17" i="8"/>
  <c r="I10" i="8"/>
  <c r="G12" i="8"/>
  <c r="N14" i="8"/>
  <c r="I15" i="8"/>
  <c r="G18" i="8"/>
  <c r="N19" i="8"/>
  <c r="I34" i="8"/>
  <c r="K22" i="8"/>
  <c r="K2" i="8" s="1"/>
  <c r="K15" i="8"/>
  <c r="C10" i="8"/>
  <c r="G13" i="8"/>
  <c r="I14" i="8"/>
  <c r="C15" i="8"/>
  <c r="I19" i="8"/>
  <c r="Q20" i="8"/>
  <c r="K21" i="8"/>
  <c r="C22" i="8"/>
  <c r="C23" i="8" s="1"/>
  <c r="C24" i="8" s="1"/>
  <c r="C25" i="8" s="1"/>
  <c r="C26" i="8" s="1"/>
  <c r="C27" i="8" s="1"/>
  <c r="C28" i="8" s="1"/>
  <c r="K10" i="8"/>
  <c r="F2" i="8"/>
  <c r="K14" i="8"/>
  <c r="K8" i="8" s="1"/>
  <c r="G16" i="8"/>
  <c r="I17" i="8"/>
  <c r="K19" i="8"/>
  <c r="C20" i="8"/>
  <c r="K20" i="8"/>
  <c r="J23" i="8"/>
  <c r="G35" i="8"/>
  <c r="O2" i="9"/>
  <c r="O8" i="9"/>
  <c r="C13" i="9"/>
  <c r="C16" i="9"/>
  <c r="C18" i="9"/>
  <c r="C20" i="9"/>
  <c r="C22" i="9"/>
  <c r="J32" i="9"/>
  <c r="K20" i="9"/>
  <c r="Q20" i="9"/>
  <c r="F24" i="9"/>
  <c r="F32" i="9"/>
  <c r="G36" i="9"/>
  <c r="G16" i="9"/>
  <c r="G18" i="9"/>
  <c r="G22" i="9"/>
  <c r="G2" i="9" s="1"/>
  <c r="C9" i="9"/>
  <c r="C10" i="9"/>
  <c r="G13" i="9"/>
  <c r="G20" i="9"/>
  <c r="C23" i="9"/>
  <c r="C24" i="9" s="1"/>
  <c r="C25" i="9" s="1"/>
  <c r="C26" i="9" s="1"/>
  <c r="C27" i="9" s="1"/>
  <c r="C28" i="9" s="1"/>
  <c r="C29" i="9" s="1"/>
  <c r="N2" i="9"/>
  <c r="H32" i="9"/>
  <c r="I13" i="9"/>
  <c r="J28" i="3"/>
  <c r="L28" i="3" s="1"/>
  <c r="H28" i="3"/>
  <c r="F29" i="3"/>
  <c r="G37" i="3"/>
  <c r="Q2" i="8"/>
  <c r="O8" i="8"/>
  <c r="I8" i="8"/>
  <c r="G11" i="8"/>
  <c r="N11" i="8"/>
  <c r="N8" i="8" s="1"/>
  <c r="C9" i="8"/>
  <c r="N12" i="8"/>
  <c r="G20" i="8"/>
  <c r="G22" i="8"/>
  <c r="G2" i="8" s="1"/>
  <c r="G34" i="8"/>
  <c r="N2" i="8"/>
  <c r="F23" i="8"/>
  <c r="F24" i="8"/>
  <c r="L33" i="6"/>
  <c r="J33" i="6"/>
  <c r="K33" i="6" s="1"/>
  <c r="H33" i="6"/>
  <c r="I33" i="6" s="1"/>
  <c r="F33" i="6"/>
  <c r="G33" i="6" s="1"/>
  <c r="E33" i="6"/>
  <c r="D33" i="6"/>
  <c r="C33" i="6"/>
  <c r="L32" i="6"/>
  <c r="L23" i="6" s="1"/>
  <c r="N23" i="6" s="1"/>
  <c r="J32" i="6"/>
  <c r="K32" i="6" s="1"/>
  <c r="H32" i="6"/>
  <c r="I32" i="6" s="1"/>
  <c r="G32" i="6"/>
  <c r="F32" i="6"/>
  <c r="E32" i="6"/>
  <c r="D32" i="6"/>
  <c r="C32" i="6"/>
  <c r="J30" i="6"/>
  <c r="N25" i="6"/>
  <c r="N26" i="6" s="1"/>
  <c r="N27" i="6" s="1"/>
  <c r="E5" i="6" s="1"/>
  <c r="K25" i="6"/>
  <c r="K26" i="6" s="1"/>
  <c r="K27" i="6" s="1"/>
  <c r="E4" i="6" s="1"/>
  <c r="I25" i="6"/>
  <c r="I26" i="6" s="1"/>
  <c r="I27" i="6" s="1"/>
  <c r="G25" i="6"/>
  <c r="G26" i="6" s="1"/>
  <c r="G27" i="6" s="1"/>
  <c r="E3" i="6" s="1"/>
  <c r="P23" i="6"/>
  <c r="Q23" i="6" s="1"/>
  <c r="F23" i="6"/>
  <c r="T22" i="6"/>
  <c r="P22" i="6"/>
  <c r="P2" i="6" s="1"/>
  <c r="M22" i="6"/>
  <c r="O22" i="6" s="1"/>
  <c r="L22" i="6"/>
  <c r="N22" i="6" s="1"/>
  <c r="J22" i="6"/>
  <c r="H22" i="6"/>
  <c r="F22" i="6"/>
  <c r="G22" i="6" s="1"/>
  <c r="G2" i="6" s="1"/>
  <c r="E22" i="6"/>
  <c r="E2" i="6" s="1"/>
  <c r="T21" i="6"/>
  <c r="P21" i="6"/>
  <c r="Q21" i="6" s="1"/>
  <c r="N21" i="6"/>
  <c r="M21" i="6"/>
  <c r="O21" i="6" s="1"/>
  <c r="L21" i="6"/>
  <c r="J21" i="6"/>
  <c r="K21" i="6" s="1"/>
  <c r="H21" i="6"/>
  <c r="F21" i="6"/>
  <c r="G30" i="6" s="1"/>
  <c r="E21" i="6"/>
  <c r="C21" i="6"/>
  <c r="T20" i="6"/>
  <c r="P20" i="6"/>
  <c r="M20" i="6"/>
  <c r="O20" i="6" s="1"/>
  <c r="L20" i="6"/>
  <c r="J20" i="6"/>
  <c r="K20" i="6" s="1"/>
  <c r="H20" i="6"/>
  <c r="I20" i="6" s="1"/>
  <c r="F20" i="6"/>
  <c r="E20" i="6"/>
  <c r="T19" i="6"/>
  <c r="P19" i="6"/>
  <c r="Q19" i="6" s="1"/>
  <c r="M19" i="6"/>
  <c r="O19" i="6" s="1"/>
  <c r="L19" i="6"/>
  <c r="N19" i="6" s="1"/>
  <c r="J19" i="6"/>
  <c r="H19" i="6"/>
  <c r="I19" i="6" s="1"/>
  <c r="F19" i="6"/>
  <c r="E19" i="6"/>
  <c r="T18" i="6"/>
  <c r="P18" i="6"/>
  <c r="Q18" i="6" s="1"/>
  <c r="O18" i="6"/>
  <c r="M18" i="6"/>
  <c r="L18" i="6"/>
  <c r="N18" i="6" s="1"/>
  <c r="J18" i="6"/>
  <c r="K18" i="6" s="1"/>
  <c r="H18" i="6"/>
  <c r="F18" i="6"/>
  <c r="E18" i="6"/>
  <c r="T17" i="6"/>
  <c r="P17" i="6"/>
  <c r="Q17" i="6" s="1"/>
  <c r="M17" i="6"/>
  <c r="O17" i="6" s="1"/>
  <c r="L17" i="6"/>
  <c r="N17" i="6" s="1"/>
  <c r="J17" i="6"/>
  <c r="H17" i="6"/>
  <c r="F17" i="6"/>
  <c r="G17" i="6" s="1"/>
  <c r="E17" i="6"/>
  <c r="T16" i="6"/>
  <c r="P16" i="6"/>
  <c r="Q16" i="6" s="1"/>
  <c r="M16" i="6"/>
  <c r="O16" i="6" s="1"/>
  <c r="L16" i="6"/>
  <c r="N16" i="6" s="1"/>
  <c r="J16" i="6"/>
  <c r="H16" i="6"/>
  <c r="I16" i="6" s="1"/>
  <c r="F16" i="6"/>
  <c r="E16" i="6"/>
  <c r="T15" i="6"/>
  <c r="P15" i="6"/>
  <c r="Q15" i="6" s="1"/>
  <c r="O15" i="6"/>
  <c r="M15" i="6"/>
  <c r="L15" i="6"/>
  <c r="N15" i="6" s="1"/>
  <c r="J15" i="6"/>
  <c r="H15" i="6"/>
  <c r="I15" i="6" s="1"/>
  <c r="F15" i="6"/>
  <c r="E15" i="6"/>
  <c r="C15" i="6"/>
  <c r="T14" i="6"/>
  <c r="M14" i="6"/>
  <c r="O14" i="6" s="1"/>
  <c r="L14" i="6"/>
  <c r="N14" i="6" s="1"/>
  <c r="K14" i="6"/>
  <c r="J14" i="6"/>
  <c r="H14" i="6"/>
  <c r="F14" i="6"/>
  <c r="E14" i="6"/>
  <c r="T13" i="6"/>
  <c r="N13" i="6"/>
  <c r="M13" i="6"/>
  <c r="O13" i="6" s="1"/>
  <c r="L13" i="6"/>
  <c r="J13" i="6"/>
  <c r="K13" i="6" s="1"/>
  <c r="H13" i="6"/>
  <c r="I13" i="6" s="1"/>
  <c r="G13" i="6"/>
  <c r="F13" i="6"/>
  <c r="E13" i="6"/>
  <c r="N12" i="6"/>
  <c r="M12" i="6"/>
  <c r="O12" i="6" s="1"/>
  <c r="L12" i="6"/>
  <c r="J12" i="6"/>
  <c r="K12" i="6" s="1"/>
  <c r="H12" i="6"/>
  <c r="F12" i="6"/>
  <c r="G12" i="6" s="1"/>
  <c r="E12" i="6"/>
  <c r="C12" i="6"/>
  <c r="M11" i="6"/>
  <c r="O11" i="6" s="1"/>
  <c r="L11" i="6"/>
  <c r="N11" i="6" s="1"/>
  <c r="J11" i="6"/>
  <c r="K11" i="6" s="1"/>
  <c r="H11" i="6"/>
  <c r="I11" i="6" s="1"/>
  <c r="F11" i="6"/>
  <c r="E11" i="6"/>
  <c r="M10" i="6"/>
  <c r="O10" i="6" s="1"/>
  <c r="L10" i="6"/>
  <c r="N10" i="6" s="1"/>
  <c r="J10" i="6"/>
  <c r="K10" i="6" s="1"/>
  <c r="H10" i="6"/>
  <c r="F10" i="6"/>
  <c r="G10" i="6" s="1"/>
  <c r="E10" i="6"/>
  <c r="M9" i="6"/>
  <c r="O9" i="6" s="1"/>
  <c r="L9" i="6"/>
  <c r="N9" i="6" s="1"/>
  <c r="K9" i="6"/>
  <c r="J9" i="6"/>
  <c r="H9" i="6"/>
  <c r="F9" i="6"/>
  <c r="E9" i="6"/>
  <c r="U2" i="6"/>
  <c r="S2" i="6"/>
  <c r="R2" i="6"/>
  <c r="C35" i="3"/>
  <c r="D35" i="3"/>
  <c r="E35" i="3"/>
  <c r="F35" i="3"/>
  <c r="H35" i="3"/>
  <c r="I35" i="3" s="1"/>
  <c r="J35" i="3"/>
  <c r="L35" i="3"/>
  <c r="L32" i="5"/>
  <c r="J32" i="5"/>
  <c r="J23" i="5" s="1"/>
  <c r="H32" i="5"/>
  <c r="I32" i="5" s="1"/>
  <c r="F32" i="5"/>
  <c r="G32" i="5" s="1"/>
  <c r="E32" i="5"/>
  <c r="D32" i="5"/>
  <c r="C32" i="5"/>
  <c r="N26" i="5"/>
  <c r="N27" i="5" s="1"/>
  <c r="E5" i="5" s="1"/>
  <c r="I26" i="5"/>
  <c r="I27" i="5" s="1"/>
  <c r="N25" i="5"/>
  <c r="K25" i="5"/>
  <c r="K26" i="5" s="1"/>
  <c r="K27" i="5" s="1"/>
  <c r="E4" i="5" s="1"/>
  <c r="I25" i="5"/>
  <c r="G25" i="5"/>
  <c r="G26" i="5" s="1"/>
  <c r="G27" i="5" s="1"/>
  <c r="E3" i="5" s="1"/>
  <c r="P23" i="5"/>
  <c r="Q23" i="5" s="1"/>
  <c r="L23" i="5"/>
  <c r="N23" i="5" s="1"/>
  <c r="H23" i="5"/>
  <c r="T22" i="5"/>
  <c r="P22" i="5"/>
  <c r="Q22" i="5" s="1"/>
  <c r="M22" i="5"/>
  <c r="O22" i="5" s="1"/>
  <c r="L22" i="5"/>
  <c r="N22" i="5" s="1"/>
  <c r="J22" i="5"/>
  <c r="I30" i="5" s="1"/>
  <c r="H22" i="5"/>
  <c r="F22" i="5"/>
  <c r="F24" i="5" s="1"/>
  <c r="E22" i="5"/>
  <c r="T21" i="5"/>
  <c r="P21" i="5"/>
  <c r="Q21" i="5" s="1"/>
  <c r="M21" i="5"/>
  <c r="O21" i="5" s="1"/>
  <c r="L21" i="5"/>
  <c r="N21" i="5" s="1"/>
  <c r="J21" i="5"/>
  <c r="H21" i="5"/>
  <c r="F21" i="5"/>
  <c r="G21" i="5" s="1"/>
  <c r="E21" i="5"/>
  <c r="C21" i="5"/>
  <c r="T20" i="5"/>
  <c r="Q20" i="5"/>
  <c r="P20" i="5"/>
  <c r="M20" i="5"/>
  <c r="O20" i="5" s="1"/>
  <c r="L20" i="5"/>
  <c r="N20" i="5" s="1"/>
  <c r="J20" i="5"/>
  <c r="K20" i="5" s="1"/>
  <c r="H20" i="5"/>
  <c r="F20" i="5"/>
  <c r="H30" i="5" s="1"/>
  <c r="E20" i="5"/>
  <c r="T19" i="5"/>
  <c r="P19" i="5"/>
  <c r="Q19" i="5" s="1"/>
  <c r="M19" i="5"/>
  <c r="O19" i="5" s="1"/>
  <c r="L19" i="5"/>
  <c r="N19" i="5" s="1"/>
  <c r="J19" i="5"/>
  <c r="H19" i="5"/>
  <c r="F19" i="5"/>
  <c r="G19" i="5" s="1"/>
  <c r="E19" i="5"/>
  <c r="T18" i="5"/>
  <c r="P18" i="5"/>
  <c r="Q18" i="5" s="1"/>
  <c r="M18" i="5"/>
  <c r="O18" i="5" s="1"/>
  <c r="L18" i="5"/>
  <c r="N18" i="5" s="1"/>
  <c r="J18" i="5"/>
  <c r="H18" i="5"/>
  <c r="F18" i="5"/>
  <c r="E18" i="5"/>
  <c r="T17" i="5"/>
  <c r="P17" i="5"/>
  <c r="Q17" i="5" s="1"/>
  <c r="O17" i="5"/>
  <c r="M17" i="5"/>
  <c r="L17" i="5"/>
  <c r="N17" i="5" s="1"/>
  <c r="J17" i="5"/>
  <c r="H17" i="5"/>
  <c r="F17" i="5"/>
  <c r="G17" i="5" s="1"/>
  <c r="E17" i="5"/>
  <c r="T16" i="5"/>
  <c r="P16" i="5"/>
  <c r="Q16" i="5" s="1"/>
  <c r="M16" i="5"/>
  <c r="O16" i="5" s="1"/>
  <c r="L16" i="5"/>
  <c r="N16" i="5" s="1"/>
  <c r="J16" i="5"/>
  <c r="K16" i="5" s="1"/>
  <c r="H16" i="5"/>
  <c r="F16" i="5"/>
  <c r="G16" i="5" s="1"/>
  <c r="E16" i="5"/>
  <c r="T15" i="5"/>
  <c r="Q15" i="5"/>
  <c r="P15" i="5"/>
  <c r="M15" i="5"/>
  <c r="O15" i="5" s="1"/>
  <c r="L15" i="5"/>
  <c r="N15" i="5" s="1"/>
  <c r="K15" i="5"/>
  <c r="J15" i="5"/>
  <c r="H15" i="5"/>
  <c r="F15" i="5"/>
  <c r="E15" i="5"/>
  <c r="T14" i="5"/>
  <c r="M14" i="5"/>
  <c r="O14" i="5" s="1"/>
  <c r="L14" i="5"/>
  <c r="N14" i="5" s="1"/>
  <c r="J14" i="5"/>
  <c r="K14" i="5" s="1"/>
  <c r="H14" i="5"/>
  <c r="I14" i="5" s="1"/>
  <c r="G14" i="5"/>
  <c r="F14" i="5"/>
  <c r="E14" i="5"/>
  <c r="T13" i="5"/>
  <c r="M13" i="5"/>
  <c r="O13" i="5" s="1"/>
  <c r="L13" i="5"/>
  <c r="N13" i="5" s="1"/>
  <c r="J13" i="5"/>
  <c r="C13" i="5" s="1"/>
  <c r="H13" i="5"/>
  <c r="I13" i="5" s="1"/>
  <c r="F13" i="5"/>
  <c r="E13" i="5"/>
  <c r="M12" i="5"/>
  <c r="O12" i="5" s="1"/>
  <c r="L12" i="5"/>
  <c r="N12" i="5" s="1"/>
  <c r="J12" i="5"/>
  <c r="K12" i="5" s="1"/>
  <c r="H12" i="5"/>
  <c r="F12" i="5"/>
  <c r="E12" i="5"/>
  <c r="C12" i="5"/>
  <c r="M11" i="5"/>
  <c r="O11" i="5" s="1"/>
  <c r="L11" i="5"/>
  <c r="N11" i="5" s="1"/>
  <c r="J11" i="5"/>
  <c r="K11" i="5" s="1"/>
  <c r="H11" i="5"/>
  <c r="F11" i="5"/>
  <c r="I11" i="5" s="1"/>
  <c r="E11" i="5"/>
  <c r="M10" i="5"/>
  <c r="O10" i="5" s="1"/>
  <c r="L10" i="5"/>
  <c r="J10" i="5"/>
  <c r="H10" i="5"/>
  <c r="F10" i="5"/>
  <c r="G10" i="5" s="1"/>
  <c r="E10" i="5"/>
  <c r="N9" i="5"/>
  <c r="M9" i="5"/>
  <c r="O9" i="5" s="1"/>
  <c r="L9" i="5"/>
  <c r="C9" i="5" s="1"/>
  <c r="J9" i="5"/>
  <c r="H9" i="5"/>
  <c r="I9" i="5" s="1"/>
  <c r="F9" i="5"/>
  <c r="K9" i="5" s="1"/>
  <c r="E9" i="5"/>
  <c r="U2" i="5"/>
  <c r="S2" i="5"/>
  <c r="R2" i="5"/>
  <c r="P2" i="5"/>
  <c r="J2" i="5"/>
  <c r="H2" i="5"/>
  <c r="E2" i="5"/>
  <c r="G8" i="9" l="1"/>
  <c r="G8" i="8"/>
  <c r="K23" i="8"/>
  <c r="J24" i="9"/>
  <c r="L24" i="9" s="1"/>
  <c r="B24" i="9" s="1"/>
  <c r="H24" i="9"/>
  <c r="F25" i="9"/>
  <c r="H29" i="3"/>
  <c r="J29" i="3"/>
  <c r="L29" i="3" s="1"/>
  <c r="K35" i="3"/>
  <c r="G36" i="3"/>
  <c r="J24" i="8"/>
  <c r="L24" i="8" s="1"/>
  <c r="B24" i="8" s="1"/>
  <c r="H24" i="8"/>
  <c r="F25" i="8"/>
  <c r="G23" i="8"/>
  <c r="I23" i="8"/>
  <c r="G18" i="6"/>
  <c r="I10" i="6"/>
  <c r="G16" i="6"/>
  <c r="I18" i="6"/>
  <c r="G20" i="6"/>
  <c r="C9" i="6"/>
  <c r="C19" i="6"/>
  <c r="G23" i="6"/>
  <c r="F2" i="6"/>
  <c r="K22" i="6"/>
  <c r="K2" i="6" s="1"/>
  <c r="H23" i="6"/>
  <c r="I23" i="6" s="1"/>
  <c r="I22" i="6"/>
  <c r="I2" i="6" s="1"/>
  <c r="K30" i="6"/>
  <c r="O8" i="6"/>
  <c r="I17" i="6"/>
  <c r="C18" i="6"/>
  <c r="H2" i="6"/>
  <c r="I9" i="6"/>
  <c r="C11" i="6"/>
  <c r="I12" i="6"/>
  <c r="C13" i="6"/>
  <c r="G15" i="6"/>
  <c r="K15" i="6"/>
  <c r="K17" i="6"/>
  <c r="G19" i="6"/>
  <c r="I21" i="6"/>
  <c r="G18" i="5"/>
  <c r="C14" i="5"/>
  <c r="I15" i="5"/>
  <c r="I16" i="5"/>
  <c r="I18" i="5"/>
  <c r="I22" i="5"/>
  <c r="I2" i="5" s="1"/>
  <c r="F23" i="5"/>
  <c r="G23" i="5" s="1"/>
  <c r="G30" i="5"/>
  <c r="I23" i="5"/>
  <c r="I10" i="5"/>
  <c r="I17" i="5"/>
  <c r="I8" i="5" s="1"/>
  <c r="I19" i="5"/>
  <c r="K17" i="5"/>
  <c r="K32" i="5"/>
  <c r="K10" i="5"/>
  <c r="K8" i="5" s="1"/>
  <c r="G12" i="5"/>
  <c r="K19" i="5"/>
  <c r="G20" i="5"/>
  <c r="O8" i="5"/>
  <c r="C10" i="5"/>
  <c r="I12" i="5"/>
  <c r="I20" i="5"/>
  <c r="I21" i="5"/>
  <c r="Q2" i="5"/>
  <c r="Q2" i="6"/>
  <c r="I8" i="6"/>
  <c r="C16" i="6"/>
  <c r="K16" i="6"/>
  <c r="J2" i="6"/>
  <c r="G14" i="6"/>
  <c r="N20" i="6"/>
  <c r="N8" i="6" s="1"/>
  <c r="L2" i="6"/>
  <c r="N2" i="6" s="1"/>
  <c r="G11" i="6"/>
  <c r="I14" i="6"/>
  <c r="C17" i="6"/>
  <c r="C20" i="6"/>
  <c r="C22" i="6" s="1"/>
  <c r="C23" i="6" s="1"/>
  <c r="C24" i="6" s="1"/>
  <c r="C25" i="6" s="1"/>
  <c r="C26" i="6" s="1"/>
  <c r="C27" i="6" s="1"/>
  <c r="F24" i="6"/>
  <c r="H30" i="6"/>
  <c r="M2" i="6"/>
  <c r="O2" i="6" s="1"/>
  <c r="C14" i="6"/>
  <c r="Q20" i="6"/>
  <c r="G21" i="6"/>
  <c r="G8" i="6" s="1"/>
  <c r="I30" i="6"/>
  <c r="K19" i="6"/>
  <c r="Q22" i="6"/>
  <c r="C10" i="6"/>
  <c r="J23" i="6"/>
  <c r="K23" i="6" s="1"/>
  <c r="F30" i="6"/>
  <c r="N8" i="5"/>
  <c r="H24" i="5"/>
  <c r="F25" i="5"/>
  <c r="J24" i="5"/>
  <c r="C18" i="5"/>
  <c r="K18" i="5"/>
  <c r="N10" i="5"/>
  <c r="G11" i="5"/>
  <c r="K13" i="5"/>
  <c r="G15" i="5"/>
  <c r="G13" i="5"/>
  <c r="C16" i="5"/>
  <c r="C19" i="5"/>
  <c r="J30" i="5"/>
  <c r="C11" i="5"/>
  <c r="C15" i="5"/>
  <c r="K22" i="5"/>
  <c r="K2" i="5" s="1"/>
  <c r="K30" i="5"/>
  <c r="F30" i="5"/>
  <c r="K21" i="5"/>
  <c r="G22" i="5"/>
  <c r="G2" i="5" s="1"/>
  <c r="F2" i="5"/>
  <c r="L2" i="5"/>
  <c r="N2" i="5" s="1"/>
  <c r="C17" i="5"/>
  <c r="C20" i="5"/>
  <c r="C22" i="5" s="1"/>
  <c r="C23" i="5" s="1"/>
  <c r="C24" i="5" s="1"/>
  <c r="C25" i="5" s="1"/>
  <c r="C26" i="5" s="1"/>
  <c r="C27" i="5" s="1"/>
  <c r="M2" i="5"/>
  <c r="O2" i="5" s="1"/>
  <c r="F26" i="9" l="1"/>
  <c r="J25" i="9"/>
  <c r="L25" i="9" s="1"/>
  <c r="B25" i="9" s="1"/>
  <c r="H25" i="9"/>
  <c r="H25" i="8"/>
  <c r="J25" i="8"/>
  <c r="L25" i="8" s="1"/>
  <c r="B25" i="8" s="1"/>
  <c r="F26" i="8"/>
  <c r="K8" i="6"/>
  <c r="G8" i="5"/>
  <c r="K23" i="5"/>
  <c r="J24" i="6"/>
  <c r="L24" i="6" s="1"/>
  <c r="B24" i="6" s="1"/>
  <c r="H24" i="6"/>
  <c r="F25" i="6"/>
  <c r="L24" i="5"/>
  <c r="B24" i="5" s="1"/>
  <c r="J25" i="5"/>
  <c r="L25" i="5" s="1"/>
  <c r="B25" i="5" s="1"/>
  <c r="H25" i="5"/>
  <c r="F26" i="5"/>
  <c r="F27" i="9" l="1"/>
  <c r="J26" i="9"/>
  <c r="L26" i="9" s="1"/>
  <c r="B26" i="9" s="1"/>
  <c r="H26" i="9"/>
  <c r="F27" i="8"/>
  <c r="J26" i="8"/>
  <c r="L26" i="8" s="1"/>
  <c r="B26" i="8" s="1"/>
  <c r="H26" i="8"/>
  <c r="F26" i="6"/>
  <c r="J25" i="6"/>
  <c r="L25" i="6" s="1"/>
  <c r="B25" i="6" s="1"/>
  <c r="H25" i="6"/>
  <c r="H26" i="5"/>
  <c r="F27" i="5"/>
  <c r="J26" i="5"/>
  <c r="L26" i="5" s="1"/>
  <c r="B26" i="5" s="1"/>
  <c r="T14" i="3"/>
  <c r="T15" i="3"/>
  <c r="T16" i="3"/>
  <c r="T17" i="3"/>
  <c r="T18" i="3"/>
  <c r="T19" i="3"/>
  <c r="T20" i="3"/>
  <c r="T21" i="3"/>
  <c r="T22" i="3"/>
  <c r="T13" i="3"/>
  <c r="P23" i="3"/>
  <c r="P16" i="3"/>
  <c r="P17" i="3"/>
  <c r="P18" i="3"/>
  <c r="P19" i="3"/>
  <c r="P20" i="3"/>
  <c r="P21" i="3"/>
  <c r="P22" i="3"/>
  <c r="H27" i="9" l="1"/>
  <c r="F28" i="9"/>
  <c r="J27" i="9"/>
  <c r="L27" i="9" s="1"/>
  <c r="B27" i="9" s="1"/>
  <c r="F28" i="8"/>
  <c r="J27" i="8"/>
  <c r="L27" i="8" s="1"/>
  <c r="B27" i="8" s="1"/>
  <c r="H27" i="8"/>
  <c r="F27" i="6"/>
  <c r="J26" i="6"/>
  <c r="L26" i="6" s="1"/>
  <c r="B26" i="6" s="1"/>
  <c r="H26" i="6"/>
  <c r="H27" i="5"/>
  <c r="J27" i="5"/>
  <c r="L27" i="5" s="1"/>
  <c r="B27" i="5" s="1"/>
  <c r="Q22" i="3"/>
  <c r="J28" i="9" l="1"/>
  <c r="L28" i="9" s="1"/>
  <c r="B28" i="9" s="1"/>
  <c r="H28" i="9"/>
  <c r="F29" i="9"/>
  <c r="J28" i="8"/>
  <c r="L28" i="8" s="1"/>
  <c r="B28" i="8" s="1"/>
  <c r="H28" i="8"/>
  <c r="J27" i="6"/>
  <c r="L27" i="6" s="1"/>
  <c r="B27" i="6" s="1"/>
  <c r="H27" i="6"/>
  <c r="E6" i="5"/>
  <c r="D27" i="5"/>
  <c r="E7" i="5" s="1"/>
  <c r="L34" i="3"/>
  <c r="J34" i="3"/>
  <c r="H34" i="3"/>
  <c r="F34" i="3"/>
  <c r="E34" i="3"/>
  <c r="D34" i="3"/>
  <c r="C34" i="3"/>
  <c r="J29" i="9" l="1"/>
  <c r="L29" i="9" s="1"/>
  <c r="B29" i="9" s="1"/>
  <c r="H29" i="9"/>
  <c r="E6" i="8"/>
  <c r="D28" i="8"/>
  <c r="E7" i="8" s="1"/>
  <c r="G35" i="3"/>
  <c r="D27" i="6"/>
  <c r="E7" i="6" s="1"/>
  <c r="E6" i="6"/>
  <c r="N23" i="3"/>
  <c r="G34" i="3"/>
  <c r="I34" i="3"/>
  <c r="K34" i="3"/>
  <c r="N25" i="3"/>
  <c r="N26" i="3" s="1"/>
  <c r="K25" i="3"/>
  <c r="K26" i="3" s="1"/>
  <c r="I25" i="3"/>
  <c r="I26" i="3" s="1"/>
  <c r="I27" i="3" s="1"/>
  <c r="G25" i="3"/>
  <c r="G26" i="3" s="1"/>
  <c r="D29" i="9" l="1"/>
  <c r="E7" i="9" s="1"/>
  <c r="E6" i="9"/>
  <c r="N27" i="3"/>
  <c r="K27" i="3"/>
  <c r="E4" i="3" s="1"/>
  <c r="G27" i="3"/>
  <c r="E3" i="3" s="1"/>
  <c r="H18" i="3"/>
  <c r="H19" i="3"/>
  <c r="H20" i="3"/>
  <c r="N28" i="3" l="1"/>
  <c r="L11" i="3"/>
  <c r="N11" i="3" s="1"/>
  <c r="N29" i="3" l="1"/>
  <c r="E5" i="3" s="1"/>
  <c r="L22" i="3"/>
  <c r="M22" i="3"/>
  <c r="J22" i="3"/>
  <c r="H22" i="3"/>
  <c r="E22" i="3"/>
  <c r="F22" i="3"/>
  <c r="G23" i="3" l="1"/>
  <c r="C22" i="3"/>
  <c r="N22" i="3"/>
  <c r="F24" i="3"/>
  <c r="K22" i="3"/>
  <c r="I32" i="3"/>
  <c r="F32" i="3"/>
  <c r="O22" i="3"/>
  <c r="I22" i="3"/>
  <c r="F25" i="3" l="1"/>
  <c r="J24" i="3"/>
  <c r="H24" i="3"/>
  <c r="P15" i="3"/>
  <c r="Q15" i="3" s="1"/>
  <c r="M10" i="3"/>
  <c r="M11" i="3"/>
  <c r="M12" i="3"/>
  <c r="M13" i="3"/>
  <c r="M14" i="3"/>
  <c r="M15" i="3"/>
  <c r="M16" i="3"/>
  <c r="M17" i="3"/>
  <c r="M18" i="3"/>
  <c r="M19" i="3"/>
  <c r="M20" i="3"/>
  <c r="M21" i="3"/>
  <c r="O2" i="3" s="1"/>
  <c r="M9" i="3"/>
  <c r="L10" i="3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N20" i="3" s="1"/>
  <c r="L21" i="3"/>
  <c r="N21" i="3" s="1"/>
  <c r="L9" i="3"/>
  <c r="J10" i="3"/>
  <c r="J11" i="3"/>
  <c r="C11" i="3" s="1"/>
  <c r="J12" i="3"/>
  <c r="C12" i="3" s="1"/>
  <c r="J13" i="3"/>
  <c r="J14" i="3"/>
  <c r="J15" i="3"/>
  <c r="J16" i="3"/>
  <c r="J17" i="3"/>
  <c r="J18" i="3"/>
  <c r="C18" i="3" s="1"/>
  <c r="J19" i="3"/>
  <c r="J20" i="3"/>
  <c r="J21" i="3"/>
  <c r="J32" i="3" s="1"/>
  <c r="J9" i="3"/>
  <c r="H10" i="3"/>
  <c r="H11" i="3"/>
  <c r="H12" i="3"/>
  <c r="H13" i="3"/>
  <c r="H14" i="3"/>
  <c r="H15" i="3"/>
  <c r="H16" i="3"/>
  <c r="H17" i="3"/>
  <c r="H21" i="3"/>
  <c r="H9" i="3"/>
  <c r="F10" i="3"/>
  <c r="F11" i="3"/>
  <c r="F12" i="3"/>
  <c r="F13" i="3"/>
  <c r="F14" i="3"/>
  <c r="F15" i="3"/>
  <c r="F16" i="3"/>
  <c r="F17" i="3"/>
  <c r="F18" i="3"/>
  <c r="F19" i="3"/>
  <c r="F20" i="3"/>
  <c r="H32" i="3" s="1"/>
  <c r="F21" i="3"/>
  <c r="F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C10" i="3" l="1"/>
  <c r="C14" i="3"/>
  <c r="C15" i="3"/>
  <c r="C13" i="3"/>
  <c r="C9" i="3"/>
  <c r="C16" i="3"/>
  <c r="C19" i="3"/>
  <c r="F26" i="3"/>
  <c r="F27" i="3" s="1"/>
  <c r="J25" i="3"/>
  <c r="H25" i="3"/>
  <c r="G22" i="3"/>
  <c r="G32" i="3"/>
  <c r="K32" i="3"/>
  <c r="C20" i="3"/>
  <c r="C17" i="3"/>
  <c r="I18" i="3"/>
  <c r="I12" i="3"/>
  <c r="I9" i="3"/>
  <c r="I16" i="3"/>
  <c r="I19" i="3"/>
  <c r="I13" i="3"/>
  <c r="G15" i="3"/>
  <c r="I10" i="3"/>
  <c r="K11" i="3"/>
  <c r="I15" i="3"/>
  <c r="G19" i="3"/>
  <c r="G13" i="3"/>
  <c r="I20" i="3"/>
  <c r="I14" i="3"/>
  <c r="C21" i="3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7" i="3"/>
  <c r="I11" i="3"/>
  <c r="K18" i="3"/>
  <c r="K12" i="3"/>
  <c r="G21" i="3"/>
  <c r="G18" i="3"/>
  <c r="G12" i="3"/>
  <c r="G17" i="3"/>
  <c r="G11" i="3"/>
  <c r="G20" i="3"/>
  <c r="G14" i="3"/>
  <c r="Q16" i="3"/>
  <c r="Q17" i="3"/>
  <c r="Q18" i="3"/>
  <c r="Q19" i="3"/>
  <c r="Q20" i="3"/>
  <c r="Q21" i="3"/>
  <c r="O10" i="3"/>
  <c r="O11" i="3"/>
  <c r="O12" i="3"/>
  <c r="O13" i="3"/>
  <c r="O14" i="3"/>
  <c r="O15" i="3"/>
  <c r="O16" i="3"/>
  <c r="O17" i="3"/>
  <c r="O18" i="3"/>
  <c r="O19" i="3"/>
  <c r="O20" i="3"/>
  <c r="O21" i="3"/>
  <c r="O9" i="3"/>
  <c r="H27" i="3" l="1"/>
  <c r="J27" i="3"/>
  <c r="J26" i="3"/>
  <c r="H26" i="3"/>
  <c r="C24" i="3"/>
  <c r="I8" i="3"/>
  <c r="G8" i="3"/>
  <c r="K8" i="3"/>
  <c r="O8" i="3"/>
  <c r="N10" i="3"/>
  <c r="N9" i="3"/>
  <c r="Q2" i="3"/>
  <c r="N2" i="3"/>
  <c r="C25" i="3" l="1"/>
  <c r="L24" i="3"/>
  <c r="B24" i="3" s="1"/>
  <c r="N8" i="3"/>
  <c r="C26" i="3" l="1"/>
  <c r="C27" i="3" s="1"/>
  <c r="L25" i="3"/>
  <c r="Q23" i="3"/>
  <c r="L27" i="3" l="1"/>
  <c r="L26" i="3"/>
  <c r="E6" i="3" l="1"/>
  <c r="D29" i="3" l="1"/>
  <c r="E7" i="3" s="1"/>
</calcChain>
</file>

<file path=xl/sharedStrings.xml><?xml version="1.0" encoding="utf-8"?>
<sst xmlns="http://schemas.openxmlformats.org/spreadsheetml/2006/main" count="248" uniqueCount="88">
  <si>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</si>
  <si>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</si>
  <si>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</si>
  <si>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</si>
  <si>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</si>
  <si>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</si>
  <si>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</si>
  <si>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</si>
  <si>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</si>
  <si>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</si>
  <si>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</si>
  <si>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</si>
  <si>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</si>
  <si>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</si>
  <si>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</si>
  <si>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</si>
  <si>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</si>
  <si>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</si>
  <si>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</si>
  <si>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</si>
  <si>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</si>
  <si>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</si>
  <si>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</si>
  <si>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</si>
  <si>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</si>
  <si>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</si>
  <si>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</si>
  <si>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</si>
  <si>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</si>
  <si>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</si>
  <si>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</si>
  <si>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</si>
  <si>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</si>
  <si>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r>
      <t>－</t>
    </r>
    <r>
      <rPr>
        <sz val="8"/>
        <color rgb="FF666666"/>
        <rFont val="Inherit"/>
        <family val="2"/>
      </rPr>
      <t>円</t>
    </r>
  </si>
  <si>
    <t>今期売上</t>
    <rPh sb="0" eb="2">
      <t>コンキ</t>
    </rPh>
    <rPh sb="2" eb="4">
      <t>ウリアゲ</t>
    </rPh>
    <phoneticPr fontId="3"/>
  </si>
  <si>
    <t>前期売上</t>
    <rPh sb="0" eb="2">
      <t>ゼンキ</t>
    </rPh>
    <rPh sb="2" eb="4">
      <t>ウリアゲ</t>
    </rPh>
    <phoneticPr fontId="3"/>
  </si>
  <si>
    <t>前々期売上</t>
    <rPh sb="0" eb="2">
      <t>ゼンゼン</t>
    </rPh>
    <rPh sb="2" eb="3">
      <t>キ</t>
    </rPh>
    <rPh sb="3" eb="5">
      <t>ウリアゲ</t>
    </rPh>
    <phoneticPr fontId="3"/>
  </si>
  <si>
    <t>今期利益</t>
    <rPh sb="0" eb="2">
      <t>コンキ</t>
    </rPh>
    <rPh sb="2" eb="4">
      <t>リエキ</t>
    </rPh>
    <phoneticPr fontId="3"/>
  </si>
  <si>
    <t>前期利益</t>
    <rPh sb="0" eb="2">
      <t>ゼンキ</t>
    </rPh>
    <rPh sb="2" eb="4">
      <t>リエキ</t>
    </rPh>
    <phoneticPr fontId="3"/>
  </si>
  <si>
    <t>前々期利益</t>
    <rPh sb="0" eb="2">
      <t>ゼンゼン</t>
    </rPh>
    <rPh sb="2" eb="3">
      <t>キ</t>
    </rPh>
    <rPh sb="3" eb="5">
      <t>リエキ</t>
    </rPh>
    <phoneticPr fontId="3"/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</si>
  <si>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</si>
  <si>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</si>
  <si>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1Q</t>
  </si>
  <si>
    <t>純有利子負債</t>
    <rPh sb="0" eb="6">
      <t>ジュンユウリシフサイ</t>
    </rPh>
    <phoneticPr fontId="3"/>
  </si>
  <si>
    <t>9513　電源開発</t>
    <rPh sb="5" eb="7">
      <t>デンゲン</t>
    </rPh>
    <rPh sb="7" eb="9">
      <t>カイハツ</t>
    </rPh>
    <phoneticPr fontId="3"/>
  </si>
  <si>
    <r>
      <t>192.1</t>
    </r>
    <r>
      <rPr>
        <sz val="8"/>
        <color rgb="FF666666"/>
        <rFont val="Inherit"/>
        <family val="2"/>
      </rPr>
      <t>円</t>
    </r>
  </si>
  <si>
    <r>
      <t>2,523.7</t>
    </r>
    <r>
      <rPr>
        <sz val="8"/>
        <color rgb="FF666666"/>
        <rFont val="Inherit"/>
        <family val="2"/>
      </rPr>
      <t>円</t>
    </r>
  </si>
  <si>
    <r>
      <t>160.1</t>
    </r>
    <r>
      <rPr>
        <sz val="8"/>
        <color rgb="FF666666"/>
        <rFont val="Inherit"/>
        <family val="2"/>
      </rPr>
      <t>円</t>
    </r>
  </si>
  <si>
    <r>
      <t>2,562.5</t>
    </r>
    <r>
      <rPr>
        <sz val="8"/>
        <color rgb="FF666666"/>
        <rFont val="Inherit"/>
        <family val="2"/>
      </rPr>
      <t>円</t>
    </r>
  </si>
  <si>
    <r>
      <t>106.3</t>
    </r>
    <r>
      <rPr>
        <sz val="8"/>
        <color rgb="FF666666"/>
        <rFont val="Inherit"/>
        <family val="2"/>
      </rPr>
      <t>円</t>
    </r>
  </si>
  <si>
    <r>
      <t>2,081.6</t>
    </r>
    <r>
      <rPr>
        <sz val="8"/>
        <color rgb="FF666666"/>
        <rFont val="Inherit"/>
        <family val="2"/>
      </rPr>
      <t>円</t>
    </r>
  </si>
  <si>
    <r>
      <t>159.2</t>
    </r>
    <r>
      <rPr>
        <sz val="8"/>
        <color rgb="FF666666"/>
        <rFont val="Inherit"/>
        <family val="2"/>
      </rPr>
      <t>円</t>
    </r>
  </si>
  <si>
    <r>
      <t>2,255.8</t>
    </r>
    <r>
      <rPr>
        <sz val="8"/>
        <color rgb="FF666666"/>
        <rFont val="Inherit"/>
        <family val="2"/>
      </rPr>
      <t>円</t>
    </r>
  </si>
  <si>
    <r>
      <t>107.0</t>
    </r>
    <r>
      <rPr>
        <sz val="8"/>
        <color rgb="FF666666"/>
        <rFont val="Inherit"/>
        <family val="2"/>
      </rPr>
      <t>円</t>
    </r>
  </si>
  <si>
    <r>
      <t>2,275.7</t>
    </r>
    <r>
      <rPr>
        <sz val="8"/>
        <color rgb="FF666666"/>
        <rFont val="Inherit"/>
        <family val="2"/>
      </rPr>
      <t>円</t>
    </r>
  </si>
  <si>
    <r>
      <t>88.0</t>
    </r>
    <r>
      <rPr>
        <sz val="8"/>
        <color rgb="FF666666"/>
        <rFont val="Inherit"/>
        <family val="2"/>
      </rPr>
      <t>円</t>
    </r>
  </si>
  <si>
    <r>
      <t>2,225.2</t>
    </r>
    <r>
      <rPr>
        <sz val="8"/>
        <color rgb="FF666666"/>
        <rFont val="Inherit"/>
        <family val="2"/>
      </rPr>
      <t>円</t>
    </r>
  </si>
  <si>
    <r>
      <t>162.8</t>
    </r>
    <r>
      <rPr>
        <sz val="8"/>
        <color rgb="FF666666"/>
        <rFont val="Inherit"/>
        <family val="2"/>
      </rPr>
      <t>円</t>
    </r>
  </si>
  <si>
    <r>
      <t>2,479.7</t>
    </r>
    <r>
      <rPr>
        <sz val="8"/>
        <color rgb="FF666666"/>
        <rFont val="Inherit"/>
        <family val="2"/>
      </rPr>
      <t>円</t>
    </r>
  </si>
  <si>
    <r>
      <t>156.8</t>
    </r>
    <r>
      <rPr>
        <sz val="8"/>
        <color rgb="FF666666"/>
        <rFont val="Inherit"/>
        <family val="2"/>
      </rPr>
      <t>円</t>
    </r>
  </si>
  <si>
    <r>
      <t>2,820.1</t>
    </r>
    <r>
      <rPr>
        <sz val="8"/>
        <color rgb="FF666666"/>
        <rFont val="Inherit"/>
        <family val="2"/>
      </rPr>
      <t>円</t>
    </r>
  </si>
  <si>
    <r>
      <t>236.0</t>
    </r>
    <r>
      <rPr>
        <sz val="8"/>
        <color rgb="FF666666"/>
        <rFont val="Inherit"/>
        <family val="2"/>
      </rPr>
      <t>円</t>
    </r>
  </si>
  <si>
    <r>
      <t>3,762.6</t>
    </r>
    <r>
      <rPr>
        <sz val="8"/>
        <color rgb="FF666666"/>
        <rFont val="Inherit"/>
        <family val="2"/>
      </rPr>
      <t>円</t>
    </r>
  </si>
  <si>
    <r>
      <t>217.0</t>
    </r>
    <r>
      <rPr>
        <sz val="8"/>
        <color rgb="FF666666"/>
        <rFont val="Inherit"/>
        <family val="2"/>
      </rPr>
      <t>円</t>
    </r>
  </si>
  <si>
    <r>
      <t>3,671.9</t>
    </r>
    <r>
      <rPr>
        <sz val="8"/>
        <color rgb="FF666666"/>
        <rFont val="Inherit"/>
        <family val="2"/>
      </rPr>
      <t>円</t>
    </r>
  </si>
  <si>
    <r>
      <t>226.3</t>
    </r>
    <r>
      <rPr>
        <sz val="8"/>
        <color rgb="FF666666"/>
        <rFont val="Inherit"/>
        <family val="2"/>
      </rPr>
      <t>円</t>
    </r>
  </si>
  <si>
    <r>
      <t>3,954.2</t>
    </r>
    <r>
      <rPr>
        <sz val="8"/>
        <color rgb="FF666666"/>
        <rFont val="Inherit"/>
        <family val="2"/>
      </rPr>
      <t>円</t>
    </r>
  </si>
  <si>
    <r>
      <t>373.9</t>
    </r>
    <r>
      <rPr>
        <sz val="8"/>
        <color rgb="FF666666"/>
        <rFont val="Inherit"/>
        <family val="2"/>
      </rPr>
      <t>円</t>
    </r>
  </si>
  <si>
    <r>
      <t>4,301.0</t>
    </r>
    <r>
      <rPr>
        <sz val="8"/>
        <color rgb="FF666666"/>
        <rFont val="Inherit"/>
        <family val="2"/>
      </rPr>
      <t>円</t>
    </r>
  </si>
  <si>
    <r>
      <t>252.7</t>
    </r>
    <r>
      <rPr>
        <sz val="8"/>
        <color rgb="FF666666"/>
        <rFont val="Inherit"/>
        <family val="2"/>
      </rPr>
      <t>円</t>
    </r>
  </si>
  <si>
    <r>
      <t>4,356.5</t>
    </r>
    <r>
      <rPr>
        <sz val="8"/>
        <color rgb="FF666666"/>
        <rFont val="Inherit"/>
        <family val="2"/>
      </rPr>
      <t>円</t>
    </r>
  </si>
  <si>
    <r>
      <t>231.0</t>
    </r>
    <r>
      <rPr>
        <sz val="8"/>
        <color rgb="FF666666"/>
        <rFont val="Inherit"/>
        <family val="2"/>
      </rPr>
      <t>円</t>
    </r>
  </si>
  <si>
    <r>
      <t>4,412.8</t>
    </r>
    <r>
      <rPr>
        <sz val="8"/>
        <color rgb="FF666666"/>
        <rFont val="Inherit"/>
        <family val="2"/>
      </rPr>
      <t>円</t>
    </r>
  </si>
  <si>
    <r>
      <t>64.3</t>
    </r>
    <r>
      <rPr>
        <sz val="8"/>
        <color rgb="FF666666"/>
        <rFont val="Inherit"/>
        <family val="2"/>
      </rPr>
      <t>円</t>
    </r>
  </si>
  <si>
    <t>70.00 円</t>
  </si>
  <si>
    <t>75.00 円</t>
  </si>
  <si>
    <t>2Q</t>
  </si>
  <si>
    <r>
      <t>120.3</t>
    </r>
    <r>
      <rPr>
        <sz val="8"/>
        <color rgb="FF666666"/>
        <rFont val="Inherit"/>
        <family val="2"/>
      </rPr>
      <t>円</t>
    </r>
  </si>
  <si>
    <t>決算発表</t>
    <rPh sb="0" eb="4">
      <t>ケッサンハッピョウ</t>
    </rPh>
    <phoneticPr fontId="3"/>
  </si>
  <si>
    <t>決算発表</t>
    <rPh sb="0" eb="2">
      <t>ケッサン</t>
    </rPh>
    <rPh sb="2" eb="4">
      <t>ハッピョウ</t>
    </rPh>
    <phoneticPr fontId="3"/>
  </si>
  <si>
    <t>3Q</t>
  </si>
  <si>
    <r>
      <t>121.8</t>
    </r>
    <r>
      <rPr>
        <sz val="8"/>
        <color rgb="FF666666"/>
        <rFont val="Inherit"/>
        <family val="2"/>
      </rPr>
      <t>円</t>
    </r>
  </si>
  <si>
    <r>
      <t>121.9</t>
    </r>
    <r>
      <rPr>
        <sz val="8"/>
        <color rgb="FF666666"/>
        <rFont val="Inherit"/>
        <family val="2"/>
      </rPr>
      <t>円</t>
    </r>
  </si>
  <si>
    <r>
      <t>4,420.4</t>
    </r>
    <r>
      <rPr>
        <sz val="8"/>
        <color rgb="FF666666"/>
        <rFont val="Inherit"/>
        <family val="2"/>
      </rPr>
      <t>円</t>
    </r>
  </si>
  <si>
    <t>2022/03予</t>
  </si>
  <si>
    <r>
      <t>185.7</t>
    </r>
    <r>
      <rPr>
        <sz val="8"/>
        <color rgb="FF666666"/>
        <rFont val="Inherit"/>
        <family val="2"/>
      </rPr>
      <t>円</t>
    </r>
  </si>
  <si>
    <t>本</t>
  </si>
  <si>
    <t>2022/03(予)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</si>
</sst>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;@"/>
    <numFmt numFmtId="177" formatCode="0.0%"/>
    <numFmt numFmtId="178" formatCode="0.0"/>
    <numFmt numFmtId="179" formatCode="#,##0.0;[Red]\-#,##0.0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  <font>
      <sz val="8"/>
      <color theme="1"/>
      <name val="Yu Gothic"/>
      <family val="3"/>
      <charset val="128"/>
      <scheme val="minor"/>
    </font>
    <font>
      <b/>
      <sz val="9"/>
      <color rgb="FFFF0000"/>
      <name val="Inherit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2" fillId="4" borderId="0" xfId="1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177" fontId="14" fillId="12" borderId="0" xfId="2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/>
    </xf>
    <xf numFmtId="56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177" fontId="2" fillId="11" borderId="0" xfId="2" applyNumberFormat="1" applyFont="1" applyFill="1" applyAlignment="1">
      <alignment vertical="center"/>
    </xf>
    <xf numFmtId="0" fontId="15" fillId="15" borderId="1" xfId="0" applyFont="1" applyFill="1" applyBorder="1" applyAlignment="1">
      <alignment horizontal="center" vertical="center" wrapText="1"/>
    </xf>
    <xf numFmtId="38" fontId="2" fillId="0" borderId="0" xfId="0" applyNumberFormat="1" applyFont="1" applyAlignment="1">
      <alignment vertical="center"/>
    </xf>
    <xf numFmtId="56" fontId="5" fillId="0" borderId="0" xfId="0" applyNumberFormat="1" applyFont="1" applyAlignment="1">
      <alignment vertical="center"/>
    </xf>
    <xf numFmtId="38" fontId="5" fillId="14" borderId="0" xfId="1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/>
    </xf>
    <xf numFmtId="56" fontId="0" fillId="0" borderId="0" xfId="0" applyNumberFormat="1"/>
    <xf numFmtId="56" fontId="2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0" borderId="0" xfId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179" fontId="2" fillId="11" borderId="0" xfId="1" applyNumberFormat="1" applyFont="1" applyFill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16" fillId="7" borderId="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9331732469612"/>
          <c:y val="5.1825677267373381E-2"/>
          <c:w val="0.79741534967703487"/>
          <c:h val="0.7219635884737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テンプレート!$J$9:$J$29</c:f>
              <c:numCache>
                <c:formatCode>#,##0_);[Red]\(#,##0\)</c:formatCode>
                <c:ptCount val="21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22304</c:v>
                </c:pt>
                <c:pt idx="15">
                  <c:v>37839.422750000005</c:v>
                </c:pt>
                <c:pt idx="16">
                  <c:v>38217.816977500006</c:v>
                </c:pt>
                <c:pt idx="17">
                  <c:v>38599.995147275004</c:v>
                </c:pt>
                <c:pt idx="18">
                  <c:v>38985.995098747757</c:v>
                </c:pt>
                <c:pt idx="19">
                  <c:v>39375.855049735233</c:v>
                </c:pt>
                <c:pt idx="20">
                  <c:v>39769.613600232587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テンプレート!$L$9:$L$29</c:f>
              <c:numCache>
                <c:formatCode>0.0</c:formatCode>
                <c:ptCount val="21"/>
                <c:pt idx="0">
                  <c:v>192.1</c:v>
                </c:pt>
                <c:pt idx="1">
                  <c:v>160.1</c:v>
                </c:pt>
                <c:pt idx="2">
                  <c:v>106.3</c:v>
                </c:pt>
                <c:pt idx="3">
                  <c:v>159.19999999999999</c:v>
                </c:pt>
                <c:pt idx="4">
                  <c:v>107</c:v>
                </c:pt>
                <c:pt idx="5">
                  <c:v>88</c:v>
                </c:pt>
                <c:pt idx="6">
                  <c:v>162.80000000000001</c:v>
                </c:pt>
                <c:pt idx="7">
                  <c:v>156.80000000000001</c:v>
                </c:pt>
                <c:pt idx="8">
                  <c:v>236</c:v>
                </c:pt>
                <c:pt idx="9">
                  <c:v>217</c:v>
                </c:pt>
                <c:pt idx="10">
                  <c:v>226.3</c:v>
                </c:pt>
                <c:pt idx="11">
                  <c:v>373.9</c:v>
                </c:pt>
                <c:pt idx="12">
                  <c:v>252.7</c:v>
                </c:pt>
                <c:pt idx="13">
                  <c:v>231</c:v>
                </c:pt>
                <c:pt idx="14">
                  <c:v>121.9</c:v>
                </c:pt>
                <c:pt idx="15">
                  <c:v>206.80710335477946</c:v>
                </c:pt>
                <c:pt idx="16">
                  <c:v>208.87517438832722</c:v>
                </c:pt>
                <c:pt idx="17">
                  <c:v>210.9639261322105</c:v>
                </c:pt>
                <c:pt idx="18">
                  <c:v>213.07356539353262</c:v>
                </c:pt>
                <c:pt idx="19">
                  <c:v>215.20430104746794</c:v>
                </c:pt>
                <c:pt idx="20">
                  <c:v>217.35634405794264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テンプレート!$P$9:$P$29</c:f>
              <c:numCache>
                <c:formatCode>General</c:formatCode>
                <c:ptCount val="21"/>
                <c:pt idx="6" formatCode="#,##0_);[Red]\(#,##0\)">
                  <c:v>70</c:v>
                </c:pt>
                <c:pt idx="7" formatCode="#,##0_);[Red]\(#,##0\)">
                  <c:v>70</c:v>
                </c:pt>
                <c:pt idx="8" formatCode="#,##0_);[Red]\(#,##0\)">
                  <c:v>70</c:v>
                </c:pt>
                <c:pt idx="9" formatCode="#,##0_);[Red]\(#,##0\)">
                  <c:v>70</c:v>
                </c:pt>
                <c:pt idx="10" formatCode="#,##0_);[Red]\(#,##0\)">
                  <c:v>70</c:v>
                </c:pt>
                <c:pt idx="11" formatCode="#,##0_);[Red]\(#,##0\)">
                  <c:v>75</c:v>
                </c:pt>
                <c:pt idx="12" formatCode="#,##0_);[Red]\(#,##0\)">
                  <c:v>75</c:v>
                </c:pt>
                <c:pt idx="13" formatCode="#,##0_);[Red]\(#,##0\)">
                  <c:v>75</c:v>
                </c:pt>
                <c:pt idx="14" formatCode="#,##0_);[Red]\(#,##0\)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D-487F-941D-43D6DC8C1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44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36743545354703"/>
          <c:y val="6.2492472721846222E-2"/>
          <c:w val="0.39483702835017964"/>
          <c:h val="7.47513537551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'20200805'!$F$1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8D-49D5-8DBC-467BB169F338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8D-49D5-8DBC-467BB169F338}"/>
              </c:ext>
            </c:extLst>
          </c:dPt>
          <c:cat>
            <c:numRef>
              <c:f>'20200805'!$E$9:$E$27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'20200805'!$F$9:$F$27</c:f>
              <c:numCache>
                <c:formatCode>#,##0_);[Red]\(#,##0\)</c:formatCode>
                <c:ptCount val="19"/>
                <c:pt idx="0">
                  <c:v>573277</c:v>
                </c:pt>
                <c:pt idx="1">
                  <c:v>587780</c:v>
                </c:pt>
                <c:pt idx="2">
                  <c:v>704936</c:v>
                </c:pt>
                <c:pt idx="3">
                  <c:v>584484</c:v>
                </c:pt>
                <c:pt idx="4">
                  <c:v>635975</c:v>
                </c:pt>
                <c:pt idx="5">
                  <c:v>654600</c:v>
                </c:pt>
                <c:pt idx="6">
                  <c:v>656056</c:v>
                </c:pt>
                <c:pt idx="7">
                  <c:v>706835</c:v>
                </c:pt>
                <c:pt idx="8">
                  <c:v>750627</c:v>
                </c:pt>
                <c:pt idx="9">
                  <c:v>780072</c:v>
                </c:pt>
                <c:pt idx="10">
                  <c:v>744402</c:v>
                </c:pt>
                <c:pt idx="11">
                  <c:v>856252</c:v>
                </c:pt>
                <c:pt idx="12">
                  <c:v>897366</c:v>
                </c:pt>
                <c:pt idx="13">
                  <c:v>913775</c:v>
                </c:pt>
                <c:pt idx="14">
                  <c:v>751672</c:v>
                </c:pt>
                <c:pt idx="15">
                  <c:v>932050.5</c:v>
                </c:pt>
                <c:pt idx="16">
                  <c:v>950691.51</c:v>
                </c:pt>
                <c:pt idx="17">
                  <c:v>969705.34019999998</c:v>
                </c:pt>
                <c:pt idx="18">
                  <c:v>989099.44700399996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8D-49D5-8DBC-467BB169F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'20200805'!$H$1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'20200805'!$E$9:$E$27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'20200805'!$H$9:$H$27</c:f>
              <c:numCache>
                <c:formatCode>#,##0_);[Red]\(#,##0\)</c:formatCode>
                <c:ptCount val="19"/>
                <c:pt idx="0">
                  <c:v>77141</c:v>
                </c:pt>
                <c:pt idx="1">
                  <c:v>50724</c:v>
                </c:pt>
                <c:pt idx="2">
                  <c:v>57108</c:v>
                </c:pt>
                <c:pt idx="3">
                  <c:v>48939</c:v>
                </c:pt>
                <c:pt idx="4">
                  <c:v>70588</c:v>
                </c:pt>
                <c:pt idx="5">
                  <c:v>49800</c:v>
                </c:pt>
                <c:pt idx="6">
                  <c:v>54566</c:v>
                </c:pt>
                <c:pt idx="7">
                  <c:v>59171</c:v>
                </c:pt>
                <c:pt idx="8">
                  <c:v>72859</c:v>
                </c:pt>
                <c:pt idx="9">
                  <c:v>87376</c:v>
                </c:pt>
                <c:pt idx="10">
                  <c:v>81726</c:v>
                </c:pt>
                <c:pt idx="11">
                  <c:v>104336</c:v>
                </c:pt>
                <c:pt idx="12">
                  <c:v>78844</c:v>
                </c:pt>
                <c:pt idx="13">
                  <c:v>83638</c:v>
                </c:pt>
                <c:pt idx="14">
                  <c:v>90364</c:v>
                </c:pt>
                <c:pt idx="15">
                  <c:v>93205.05</c:v>
                </c:pt>
                <c:pt idx="16">
                  <c:v>95069.151000000013</c:v>
                </c:pt>
                <c:pt idx="17">
                  <c:v>96970.534020000006</c:v>
                </c:pt>
                <c:pt idx="18">
                  <c:v>98909.944700399996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8D-49D5-8DBC-467BB169F338}"/>
            </c:ext>
          </c:extLst>
        </c:ser>
        <c:ser>
          <c:idx val="2"/>
          <c:order val="2"/>
          <c:tx>
            <c:strRef>
              <c:f>'20200805'!$J$1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'20200805'!$E$9:$E$27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'20200805'!$J$9:$J$27</c:f>
              <c:numCache>
                <c:formatCode>#,##0_);[Red]\(#,##0\)</c:formatCode>
                <c:ptCount val="19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47044</c:v>
                </c:pt>
                <c:pt idx="15">
                  <c:v>41942.272499999999</c:v>
                </c:pt>
                <c:pt idx="16">
                  <c:v>42781.11795</c:v>
                </c:pt>
                <c:pt idx="17">
                  <c:v>43636.740309000001</c:v>
                </c:pt>
                <c:pt idx="18">
                  <c:v>44509.475115179994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8D-49D5-8DBC-467BB169F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テンプレート!$F$9:$F$29</c:f>
              <c:numCache>
                <c:formatCode>#,##0_);[Red]\(#,##0\)</c:formatCode>
                <c:ptCount val="21"/>
                <c:pt idx="0">
                  <c:v>573277</c:v>
                </c:pt>
                <c:pt idx="1">
                  <c:v>587780</c:v>
                </c:pt>
                <c:pt idx="2">
                  <c:v>704936</c:v>
                </c:pt>
                <c:pt idx="3">
                  <c:v>584484</c:v>
                </c:pt>
                <c:pt idx="4">
                  <c:v>635975</c:v>
                </c:pt>
                <c:pt idx="5">
                  <c:v>654600</c:v>
                </c:pt>
                <c:pt idx="6">
                  <c:v>656056</c:v>
                </c:pt>
                <c:pt idx="7">
                  <c:v>706835</c:v>
                </c:pt>
                <c:pt idx="8">
                  <c:v>750627</c:v>
                </c:pt>
                <c:pt idx="9">
                  <c:v>780072</c:v>
                </c:pt>
                <c:pt idx="10">
                  <c:v>744402</c:v>
                </c:pt>
                <c:pt idx="11">
                  <c:v>856252</c:v>
                </c:pt>
                <c:pt idx="12">
                  <c:v>897366</c:v>
                </c:pt>
                <c:pt idx="13">
                  <c:v>913775</c:v>
                </c:pt>
                <c:pt idx="14">
                  <c:v>909144</c:v>
                </c:pt>
                <c:pt idx="15">
                  <c:v>922912.75</c:v>
                </c:pt>
                <c:pt idx="16">
                  <c:v>932141.87750000006</c:v>
                </c:pt>
                <c:pt idx="17">
                  <c:v>941463.29627500009</c:v>
                </c:pt>
                <c:pt idx="18">
                  <c:v>950877.92923775013</c:v>
                </c:pt>
                <c:pt idx="19">
                  <c:v>960386.70853012765</c:v>
                </c:pt>
                <c:pt idx="20">
                  <c:v>969990.57561542897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テンプレート!$H$9:$H$29</c:f>
              <c:numCache>
                <c:formatCode>#,##0_);[Red]\(#,##0\)</c:formatCode>
                <c:ptCount val="21"/>
                <c:pt idx="0">
                  <c:v>77141</c:v>
                </c:pt>
                <c:pt idx="1">
                  <c:v>50724</c:v>
                </c:pt>
                <c:pt idx="2">
                  <c:v>57108</c:v>
                </c:pt>
                <c:pt idx="3">
                  <c:v>48939</c:v>
                </c:pt>
                <c:pt idx="4">
                  <c:v>70588</c:v>
                </c:pt>
                <c:pt idx="5">
                  <c:v>49800</c:v>
                </c:pt>
                <c:pt idx="6">
                  <c:v>54566</c:v>
                </c:pt>
                <c:pt idx="7">
                  <c:v>59171</c:v>
                </c:pt>
                <c:pt idx="8">
                  <c:v>72859</c:v>
                </c:pt>
                <c:pt idx="9">
                  <c:v>87376</c:v>
                </c:pt>
                <c:pt idx="10">
                  <c:v>81726</c:v>
                </c:pt>
                <c:pt idx="11">
                  <c:v>104336</c:v>
                </c:pt>
                <c:pt idx="12">
                  <c:v>78844</c:v>
                </c:pt>
                <c:pt idx="13">
                  <c:v>83638</c:v>
                </c:pt>
                <c:pt idx="14">
                  <c:v>77775</c:v>
                </c:pt>
                <c:pt idx="15">
                  <c:v>81216.322</c:v>
                </c:pt>
                <c:pt idx="16">
                  <c:v>82028.485220000002</c:v>
                </c:pt>
                <c:pt idx="17">
                  <c:v>82848.770072200001</c:v>
                </c:pt>
                <c:pt idx="18">
                  <c:v>83677.257772922007</c:v>
                </c:pt>
                <c:pt idx="19">
                  <c:v>84514.030350651228</c:v>
                </c:pt>
                <c:pt idx="20">
                  <c:v>85359.170654157744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テンプレート!$J$9:$J$29</c:f>
              <c:numCache>
                <c:formatCode>#,##0_);[Red]\(#,##0\)</c:formatCode>
                <c:ptCount val="21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22304</c:v>
                </c:pt>
                <c:pt idx="15">
                  <c:v>37839.422750000005</c:v>
                </c:pt>
                <c:pt idx="16">
                  <c:v>38217.816977500006</c:v>
                </c:pt>
                <c:pt idx="17">
                  <c:v>38599.995147275004</c:v>
                </c:pt>
                <c:pt idx="18">
                  <c:v>38985.995098747757</c:v>
                </c:pt>
                <c:pt idx="19">
                  <c:v>39375.855049735233</c:v>
                </c:pt>
                <c:pt idx="20">
                  <c:v>39769.613600232587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0.11860427145603453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9331732469612"/>
          <c:y val="5.1825677267373381E-2"/>
          <c:w val="0.79741534967703487"/>
          <c:h val="0.7219635884737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'20210430'!$J$1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AF-4E2F-91D0-0FCA6F991A67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AF-4E2F-91D0-0FCA6F991A67}"/>
              </c:ext>
            </c:extLst>
          </c:dPt>
          <c:cat>
            <c:numRef>
              <c:f>'20210430'!$E$9:$E$29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'20210430'!$J$9:$J$29</c:f>
              <c:numCache>
                <c:formatCode>#,##0_);[Red]\(#,##0\)</c:formatCode>
                <c:ptCount val="21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22304</c:v>
                </c:pt>
                <c:pt idx="15">
                  <c:v>37839.422750000005</c:v>
                </c:pt>
                <c:pt idx="16">
                  <c:v>38217.816977500006</c:v>
                </c:pt>
                <c:pt idx="17">
                  <c:v>38599.995147275004</c:v>
                </c:pt>
                <c:pt idx="18">
                  <c:v>38985.995098747757</c:v>
                </c:pt>
                <c:pt idx="19">
                  <c:v>39375.855049735233</c:v>
                </c:pt>
                <c:pt idx="20">
                  <c:v>39769.613600232587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AF-4E2F-91D0-0FCA6F991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'20210430'!$L$1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'20210430'!$E$9:$E$29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'20210430'!$L$9:$L$29</c:f>
              <c:numCache>
                <c:formatCode>0.0</c:formatCode>
                <c:ptCount val="21"/>
                <c:pt idx="0">
                  <c:v>192.1</c:v>
                </c:pt>
                <c:pt idx="1">
                  <c:v>160.1</c:v>
                </c:pt>
                <c:pt idx="2">
                  <c:v>106.3</c:v>
                </c:pt>
                <c:pt idx="3">
                  <c:v>159.19999999999999</c:v>
                </c:pt>
                <c:pt idx="4">
                  <c:v>107</c:v>
                </c:pt>
                <c:pt idx="5">
                  <c:v>88</c:v>
                </c:pt>
                <c:pt idx="6">
                  <c:v>162.80000000000001</c:v>
                </c:pt>
                <c:pt idx="7">
                  <c:v>156.80000000000001</c:v>
                </c:pt>
                <c:pt idx="8">
                  <c:v>236</c:v>
                </c:pt>
                <c:pt idx="9">
                  <c:v>217</c:v>
                </c:pt>
                <c:pt idx="10">
                  <c:v>226.3</c:v>
                </c:pt>
                <c:pt idx="11">
                  <c:v>373.9</c:v>
                </c:pt>
                <c:pt idx="12">
                  <c:v>252.7</c:v>
                </c:pt>
                <c:pt idx="13">
                  <c:v>231</c:v>
                </c:pt>
                <c:pt idx="14">
                  <c:v>121.9</c:v>
                </c:pt>
                <c:pt idx="15">
                  <c:v>206.80710335477946</c:v>
                </c:pt>
                <c:pt idx="16">
                  <c:v>208.87517438832722</c:v>
                </c:pt>
                <c:pt idx="17">
                  <c:v>210.9639261322105</c:v>
                </c:pt>
                <c:pt idx="18">
                  <c:v>213.07356539353262</c:v>
                </c:pt>
                <c:pt idx="19">
                  <c:v>215.20430104746794</c:v>
                </c:pt>
                <c:pt idx="20">
                  <c:v>217.35634405794264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AF-4E2F-91D0-0FCA6F991A67}"/>
            </c:ext>
          </c:extLst>
        </c:ser>
        <c:ser>
          <c:idx val="2"/>
          <c:order val="2"/>
          <c:tx>
            <c:strRef>
              <c:f>'20210430'!$P$1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'20210430'!$E$9:$E$29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'20210430'!$P$9:$P$29</c:f>
              <c:numCache>
                <c:formatCode>General</c:formatCode>
                <c:ptCount val="21"/>
                <c:pt idx="6" formatCode="#,##0_);[Red]\(#,##0\)">
                  <c:v>70</c:v>
                </c:pt>
                <c:pt idx="7" formatCode="#,##0_);[Red]\(#,##0\)">
                  <c:v>70</c:v>
                </c:pt>
                <c:pt idx="8" formatCode="#,##0_);[Red]\(#,##0\)">
                  <c:v>70</c:v>
                </c:pt>
                <c:pt idx="9" formatCode="#,##0_);[Red]\(#,##0\)">
                  <c:v>70</c:v>
                </c:pt>
                <c:pt idx="10" formatCode="#,##0_);[Red]\(#,##0\)">
                  <c:v>70</c:v>
                </c:pt>
                <c:pt idx="11" formatCode="#,##0_);[Red]\(#,##0\)">
                  <c:v>75</c:v>
                </c:pt>
                <c:pt idx="12" formatCode="#,##0_);[Red]\(#,##0\)">
                  <c:v>75</c:v>
                </c:pt>
                <c:pt idx="13" formatCode="#,##0_);[Red]\(#,##0\)">
                  <c:v>75</c:v>
                </c:pt>
                <c:pt idx="14" formatCode="#,##0_);[Red]\(#,##0\)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FAF-4E2F-91D0-0FCA6F991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44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36743545354703"/>
          <c:y val="6.2492472721846222E-2"/>
          <c:w val="0.39483702835017964"/>
          <c:h val="7.47513537551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'20210430'!$F$1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7C-4DA5-A801-E492F4F94466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7C-4DA5-A801-E492F4F94466}"/>
              </c:ext>
            </c:extLst>
          </c:dPt>
          <c:cat>
            <c:numRef>
              <c:f>'20210430'!$E$9:$E$29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'20210430'!$F$9:$F$29</c:f>
              <c:numCache>
                <c:formatCode>#,##0_);[Red]\(#,##0\)</c:formatCode>
                <c:ptCount val="21"/>
                <c:pt idx="0">
                  <c:v>573277</c:v>
                </c:pt>
                <c:pt idx="1">
                  <c:v>587780</c:v>
                </c:pt>
                <c:pt idx="2">
                  <c:v>704936</c:v>
                </c:pt>
                <c:pt idx="3">
                  <c:v>584484</c:v>
                </c:pt>
                <c:pt idx="4">
                  <c:v>635975</c:v>
                </c:pt>
                <c:pt idx="5">
                  <c:v>654600</c:v>
                </c:pt>
                <c:pt idx="6">
                  <c:v>656056</c:v>
                </c:pt>
                <c:pt idx="7">
                  <c:v>706835</c:v>
                </c:pt>
                <c:pt idx="8">
                  <c:v>750627</c:v>
                </c:pt>
                <c:pt idx="9">
                  <c:v>780072</c:v>
                </c:pt>
                <c:pt idx="10">
                  <c:v>744402</c:v>
                </c:pt>
                <c:pt idx="11">
                  <c:v>856252</c:v>
                </c:pt>
                <c:pt idx="12">
                  <c:v>897366</c:v>
                </c:pt>
                <c:pt idx="13">
                  <c:v>913775</c:v>
                </c:pt>
                <c:pt idx="14">
                  <c:v>909144</c:v>
                </c:pt>
                <c:pt idx="15">
                  <c:v>922912.75</c:v>
                </c:pt>
                <c:pt idx="16">
                  <c:v>932141.87750000006</c:v>
                </c:pt>
                <c:pt idx="17">
                  <c:v>941463.29627500009</c:v>
                </c:pt>
                <c:pt idx="18">
                  <c:v>950877.92923775013</c:v>
                </c:pt>
                <c:pt idx="19">
                  <c:v>960386.70853012765</c:v>
                </c:pt>
                <c:pt idx="20">
                  <c:v>969990.57561542897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7C-4DA5-A801-E492F4F94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'20210430'!$H$1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'20210430'!$E$9:$E$29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'20210430'!$H$9:$H$29</c:f>
              <c:numCache>
                <c:formatCode>#,##0_);[Red]\(#,##0\)</c:formatCode>
                <c:ptCount val="21"/>
                <c:pt idx="0">
                  <c:v>77141</c:v>
                </c:pt>
                <c:pt idx="1">
                  <c:v>50724</c:v>
                </c:pt>
                <c:pt idx="2">
                  <c:v>57108</c:v>
                </c:pt>
                <c:pt idx="3">
                  <c:v>48939</c:v>
                </c:pt>
                <c:pt idx="4">
                  <c:v>70588</c:v>
                </c:pt>
                <c:pt idx="5">
                  <c:v>49800</c:v>
                </c:pt>
                <c:pt idx="6">
                  <c:v>54566</c:v>
                </c:pt>
                <c:pt idx="7">
                  <c:v>59171</c:v>
                </c:pt>
                <c:pt idx="8">
                  <c:v>72859</c:v>
                </c:pt>
                <c:pt idx="9">
                  <c:v>87376</c:v>
                </c:pt>
                <c:pt idx="10">
                  <c:v>81726</c:v>
                </c:pt>
                <c:pt idx="11">
                  <c:v>104336</c:v>
                </c:pt>
                <c:pt idx="12">
                  <c:v>78844</c:v>
                </c:pt>
                <c:pt idx="13">
                  <c:v>83638</c:v>
                </c:pt>
                <c:pt idx="14">
                  <c:v>77775</c:v>
                </c:pt>
                <c:pt idx="15">
                  <c:v>81216.322</c:v>
                </c:pt>
                <c:pt idx="16">
                  <c:v>82028.485220000002</c:v>
                </c:pt>
                <c:pt idx="17">
                  <c:v>82848.770072200001</c:v>
                </c:pt>
                <c:pt idx="18">
                  <c:v>83677.257772922007</c:v>
                </c:pt>
                <c:pt idx="19">
                  <c:v>84514.030350651228</c:v>
                </c:pt>
                <c:pt idx="20">
                  <c:v>85359.170654157744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7C-4DA5-A801-E492F4F94466}"/>
            </c:ext>
          </c:extLst>
        </c:ser>
        <c:ser>
          <c:idx val="2"/>
          <c:order val="2"/>
          <c:tx>
            <c:strRef>
              <c:f>'20210430'!$J$1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'20210430'!$E$9:$E$29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'20210430'!$J$9:$J$29</c:f>
              <c:numCache>
                <c:formatCode>#,##0_);[Red]\(#,##0\)</c:formatCode>
                <c:ptCount val="21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22304</c:v>
                </c:pt>
                <c:pt idx="15">
                  <c:v>37839.422750000005</c:v>
                </c:pt>
                <c:pt idx="16">
                  <c:v>38217.816977500006</c:v>
                </c:pt>
                <c:pt idx="17">
                  <c:v>38599.995147275004</c:v>
                </c:pt>
                <c:pt idx="18">
                  <c:v>38985.995098747757</c:v>
                </c:pt>
                <c:pt idx="19">
                  <c:v>39375.855049735233</c:v>
                </c:pt>
                <c:pt idx="20">
                  <c:v>39769.613600232587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7C-4DA5-A801-E492F4F94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0.11860427145603453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9331732469612"/>
          <c:y val="5.1825677267373381E-2"/>
          <c:w val="0.79741534967703487"/>
          <c:h val="0.7219635884737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'20210129'!$J$1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16-447F-8B9E-6BB09D8330C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16-447F-8B9E-6BB09D8330C1}"/>
              </c:ext>
            </c:extLst>
          </c:dPt>
          <c:cat>
            <c:numRef>
              <c:f>'20210129'!$E$9:$E$28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'20210129'!$J$9:$J$28</c:f>
              <c:numCache>
                <c:formatCode>#,##0_);[Red]\(#,##0\)</c:formatCode>
                <c:ptCount val="20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74761.333333333328</c:v>
                </c:pt>
                <c:pt idx="15">
                  <c:v>54990.979499999994</c:v>
                </c:pt>
                <c:pt idx="16">
                  <c:v>56090.79909</c:v>
                </c:pt>
                <c:pt idx="17">
                  <c:v>57212.615071799999</c:v>
                </c:pt>
                <c:pt idx="18">
                  <c:v>58356.867373235997</c:v>
                </c:pt>
                <c:pt idx="19">
                  <c:v>59524.004720700716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16-447F-8B9E-6BB09D833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'20210129'!$L$1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'20210129'!$E$9:$E$28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'20210129'!$L$9:$L$28</c:f>
              <c:numCache>
                <c:formatCode>0.0</c:formatCode>
                <c:ptCount val="20"/>
                <c:pt idx="0">
                  <c:v>192.1</c:v>
                </c:pt>
                <c:pt idx="1">
                  <c:v>160.1</c:v>
                </c:pt>
                <c:pt idx="2">
                  <c:v>106.3</c:v>
                </c:pt>
                <c:pt idx="3">
                  <c:v>159.19999999999999</c:v>
                </c:pt>
                <c:pt idx="4">
                  <c:v>107</c:v>
                </c:pt>
                <c:pt idx="5">
                  <c:v>88</c:v>
                </c:pt>
                <c:pt idx="6">
                  <c:v>162.80000000000001</c:v>
                </c:pt>
                <c:pt idx="7">
                  <c:v>156.80000000000001</c:v>
                </c:pt>
                <c:pt idx="8">
                  <c:v>236</c:v>
                </c:pt>
                <c:pt idx="9">
                  <c:v>217</c:v>
                </c:pt>
                <c:pt idx="10">
                  <c:v>226.3</c:v>
                </c:pt>
                <c:pt idx="11">
                  <c:v>373.9</c:v>
                </c:pt>
                <c:pt idx="12">
                  <c:v>252.7</c:v>
                </c:pt>
                <c:pt idx="13">
                  <c:v>231</c:v>
                </c:pt>
                <c:pt idx="14" formatCode="#,##0_);[Red]\(#,##0\)">
                  <c:v>408.5333333333333</c:v>
                </c:pt>
                <c:pt idx="15">
                  <c:v>300.46872447193505</c:v>
                </c:pt>
                <c:pt idx="16">
                  <c:v>306.4780989613738</c:v>
                </c:pt>
                <c:pt idx="17">
                  <c:v>312.60766094060125</c:v>
                </c:pt>
                <c:pt idx="18">
                  <c:v>318.8598141594133</c:v>
                </c:pt>
                <c:pt idx="19">
                  <c:v>325.23701044260156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16-447F-8B9E-6BB09D8330C1}"/>
            </c:ext>
          </c:extLst>
        </c:ser>
        <c:ser>
          <c:idx val="2"/>
          <c:order val="2"/>
          <c:tx>
            <c:strRef>
              <c:f>'20210129'!$P$1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'20210129'!$E$9:$E$28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'20210129'!$P$9:$P$28</c:f>
              <c:numCache>
                <c:formatCode>General</c:formatCode>
                <c:ptCount val="20"/>
                <c:pt idx="6" formatCode="#,##0_);[Red]\(#,##0\)">
                  <c:v>70</c:v>
                </c:pt>
                <c:pt idx="7" formatCode="#,##0_);[Red]\(#,##0\)">
                  <c:v>70</c:v>
                </c:pt>
                <c:pt idx="8" formatCode="#,##0_);[Red]\(#,##0\)">
                  <c:v>70</c:v>
                </c:pt>
                <c:pt idx="9" formatCode="#,##0_);[Red]\(#,##0\)">
                  <c:v>70</c:v>
                </c:pt>
                <c:pt idx="10" formatCode="#,##0_);[Red]\(#,##0\)">
                  <c:v>70</c:v>
                </c:pt>
                <c:pt idx="11" formatCode="#,##0_);[Red]\(#,##0\)">
                  <c:v>75</c:v>
                </c:pt>
                <c:pt idx="12" formatCode="#,##0_);[Red]\(#,##0\)">
                  <c:v>75</c:v>
                </c:pt>
                <c:pt idx="13" formatCode="#,##0_);[Red]\(#,##0\)">
                  <c:v>75</c:v>
                </c:pt>
                <c:pt idx="14" formatCode="#,##0_);[Red]\(#,##0\)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16-447F-8B9E-6BB09D833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44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36743545354703"/>
          <c:y val="6.2492472721846222E-2"/>
          <c:w val="0.39483702835017964"/>
          <c:h val="7.47513537551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'20210129'!$F$1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E0-45FE-8907-9BD4D45479C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E0-45FE-8907-9BD4D45479C4}"/>
              </c:ext>
            </c:extLst>
          </c:dPt>
          <c:cat>
            <c:numRef>
              <c:f>'20210129'!$E$9:$E$28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'20210129'!$F$9:$F$28</c:f>
              <c:numCache>
                <c:formatCode>#,##0_);[Red]\(#,##0\)</c:formatCode>
                <c:ptCount val="20"/>
                <c:pt idx="0">
                  <c:v>573277</c:v>
                </c:pt>
                <c:pt idx="1">
                  <c:v>587780</c:v>
                </c:pt>
                <c:pt idx="2">
                  <c:v>704936</c:v>
                </c:pt>
                <c:pt idx="3">
                  <c:v>584484</c:v>
                </c:pt>
                <c:pt idx="4">
                  <c:v>635975</c:v>
                </c:pt>
                <c:pt idx="5">
                  <c:v>654600</c:v>
                </c:pt>
                <c:pt idx="6">
                  <c:v>656056</c:v>
                </c:pt>
                <c:pt idx="7">
                  <c:v>706835</c:v>
                </c:pt>
                <c:pt idx="8">
                  <c:v>750627</c:v>
                </c:pt>
                <c:pt idx="9">
                  <c:v>780072</c:v>
                </c:pt>
                <c:pt idx="10">
                  <c:v>744402</c:v>
                </c:pt>
                <c:pt idx="11">
                  <c:v>856252</c:v>
                </c:pt>
                <c:pt idx="12">
                  <c:v>897366</c:v>
                </c:pt>
                <c:pt idx="13">
                  <c:v>913775</c:v>
                </c:pt>
                <c:pt idx="14">
                  <c:v>808336</c:v>
                </c:pt>
                <c:pt idx="15">
                  <c:v>932050.5</c:v>
                </c:pt>
                <c:pt idx="16">
                  <c:v>950691.51</c:v>
                </c:pt>
                <c:pt idx="17">
                  <c:v>969705.34019999998</c:v>
                </c:pt>
                <c:pt idx="18">
                  <c:v>989099.44700399996</c:v>
                </c:pt>
                <c:pt idx="19">
                  <c:v>1008881.43594408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E0-45FE-8907-9BD4D4547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'20210129'!$H$1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'20210129'!$E$9:$E$28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'20210129'!$H$9:$H$28</c:f>
              <c:numCache>
                <c:formatCode>#,##0_);[Red]\(#,##0\)</c:formatCode>
                <c:ptCount val="20"/>
                <c:pt idx="0">
                  <c:v>77141</c:v>
                </c:pt>
                <c:pt idx="1">
                  <c:v>50724</c:v>
                </c:pt>
                <c:pt idx="2">
                  <c:v>57108</c:v>
                </c:pt>
                <c:pt idx="3">
                  <c:v>48939</c:v>
                </c:pt>
                <c:pt idx="4">
                  <c:v>70588</c:v>
                </c:pt>
                <c:pt idx="5">
                  <c:v>49800</c:v>
                </c:pt>
                <c:pt idx="6">
                  <c:v>54566</c:v>
                </c:pt>
                <c:pt idx="7">
                  <c:v>59171</c:v>
                </c:pt>
                <c:pt idx="8">
                  <c:v>72859</c:v>
                </c:pt>
                <c:pt idx="9">
                  <c:v>87376</c:v>
                </c:pt>
                <c:pt idx="10">
                  <c:v>81726</c:v>
                </c:pt>
                <c:pt idx="11">
                  <c:v>104336</c:v>
                </c:pt>
                <c:pt idx="12">
                  <c:v>78844</c:v>
                </c:pt>
                <c:pt idx="13">
                  <c:v>83638</c:v>
                </c:pt>
                <c:pt idx="14">
                  <c:v>99916</c:v>
                </c:pt>
                <c:pt idx="15">
                  <c:v>93205.05</c:v>
                </c:pt>
                <c:pt idx="16">
                  <c:v>95069.151000000013</c:v>
                </c:pt>
                <c:pt idx="17">
                  <c:v>96970.534020000006</c:v>
                </c:pt>
                <c:pt idx="18">
                  <c:v>98909.944700399996</c:v>
                </c:pt>
                <c:pt idx="19">
                  <c:v>100888.143594408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E0-45FE-8907-9BD4D45479C4}"/>
            </c:ext>
          </c:extLst>
        </c:ser>
        <c:ser>
          <c:idx val="2"/>
          <c:order val="2"/>
          <c:tx>
            <c:strRef>
              <c:f>'20210129'!$J$1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'20210129'!$E$9:$E$28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'20210129'!$J$9:$J$28</c:f>
              <c:numCache>
                <c:formatCode>#,##0_);[Red]\(#,##0\)</c:formatCode>
                <c:ptCount val="20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74761.333333333328</c:v>
                </c:pt>
                <c:pt idx="15">
                  <c:v>54990.979499999994</c:v>
                </c:pt>
                <c:pt idx="16">
                  <c:v>56090.79909</c:v>
                </c:pt>
                <c:pt idx="17">
                  <c:v>57212.615071799999</c:v>
                </c:pt>
                <c:pt idx="18">
                  <c:v>58356.867373235997</c:v>
                </c:pt>
                <c:pt idx="19">
                  <c:v>59524.004720700716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E0-45FE-8907-9BD4D4547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0.11860427145603453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9331732469612"/>
          <c:y val="5.1825677267373381E-2"/>
          <c:w val="0.79741534967703487"/>
          <c:h val="0.7219635884737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'20201030'!$J$1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8C-4E68-B8A6-654319C413A6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8C-4E68-B8A6-654319C413A6}"/>
              </c:ext>
            </c:extLst>
          </c:dPt>
          <c:cat>
            <c:numRef>
              <c:f>'20201030'!$E$9:$E$27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'20201030'!$J$9:$J$27</c:f>
              <c:numCache>
                <c:formatCode>#,##0_);[Red]\(#,##0\)</c:formatCode>
                <c:ptCount val="19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67558</c:v>
                </c:pt>
                <c:pt idx="15">
                  <c:v>46602.525000000001</c:v>
                </c:pt>
                <c:pt idx="16">
                  <c:v>47534.575500000006</c:v>
                </c:pt>
                <c:pt idx="17">
                  <c:v>48485.267010000003</c:v>
                </c:pt>
                <c:pt idx="18">
                  <c:v>49454.972350199998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8C-4E68-B8A6-654319C41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'20201030'!$L$1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'20201030'!$E$9:$E$27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'20201030'!$L$9:$L$27</c:f>
              <c:numCache>
                <c:formatCode>0.0</c:formatCode>
                <c:ptCount val="19"/>
                <c:pt idx="0">
                  <c:v>192.1</c:v>
                </c:pt>
                <c:pt idx="1">
                  <c:v>160.1</c:v>
                </c:pt>
                <c:pt idx="2">
                  <c:v>106.3</c:v>
                </c:pt>
                <c:pt idx="3">
                  <c:v>159.19999999999999</c:v>
                </c:pt>
                <c:pt idx="4">
                  <c:v>107</c:v>
                </c:pt>
                <c:pt idx="5">
                  <c:v>88</c:v>
                </c:pt>
                <c:pt idx="6">
                  <c:v>162.80000000000001</c:v>
                </c:pt>
                <c:pt idx="7">
                  <c:v>156.80000000000001</c:v>
                </c:pt>
                <c:pt idx="8">
                  <c:v>236</c:v>
                </c:pt>
                <c:pt idx="9">
                  <c:v>217</c:v>
                </c:pt>
                <c:pt idx="10">
                  <c:v>226.3</c:v>
                </c:pt>
                <c:pt idx="11">
                  <c:v>373.9</c:v>
                </c:pt>
                <c:pt idx="12">
                  <c:v>252.7</c:v>
                </c:pt>
                <c:pt idx="13">
                  <c:v>231</c:v>
                </c:pt>
                <c:pt idx="14" formatCode="#,##0_);[Red]\(#,##0\)">
                  <c:v>369.2</c:v>
                </c:pt>
                <c:pt idx="15">
                  <c:v>254.56819918039972</c:v>
                </c:pt>
                <c:pt idx="16">
                  <c:v>259.65956316400775</c:v>
                </c:pt>
                <c:pt idx="17">
                  <c:v>264.85275442728789</c:v>
                </c:pt>
                <c:pt idx="18">
                  <c:v>270.14980951583362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8C-4E68-B8A6-654319C413A6}"/>
            </c:ext>
          </c:extLst>
        </c:ser>
        <c:ser>
          <c:idx val="2"/>
          <c:order val="2"/>
          <c:tx>
            <c:strRef>
              <c:f>'20201030'!$P$1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'20201030'!$E$9:$E$27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'20201030'!$P$9:$P$27</c:f>
              <c:numCache>
                <c:formatCode>General</c:formatCode>
                <c:ptCount val="19"/>
                <c:pt idx="6" formatCode="#,##0_);[Red]\(#,##0\)">
                  <c:v>70</c:v>
                </c:pt>
                <c:pt idx="7" formatCode="#,##0_);[Red]\(#,##0\)">
                  <c:v>70</c:v>
                </c:pt>
                <c:pt idx="8" formatCode="#,##0_);[Red]\(#,##0\)">
                  <c:v>70</c:v>
                </c:pt>
                <c:pt idx="9" formatCode="#,##0_);[Red]\(#,##0\)">
                  <c:v>70</c:v>
                </c:pt>
                <c:pt idx="10" formatCode="#,##0_);[Red]\(#,##0\)">
                  <c:v>70</c:v>
                </c:pt>
                <c:pt idx="11" formatCode="#,##0_);[Red]\(#,##0\)">
                  <c:v>75</c:v>
                </c:pt>
                <c:pt idx="12" formatCode="#,##0_);[Red]\(#,##0\)">
                  <c:v>75</c:v>
                </c:pt>
                <c:pt idx="13" formatCode="#,##0_);[Red]\(#,##0\)">
                  <c:v>75</c:v>
                </c:pt>
                <c:pt idx="14" formatCode="#,##0_);[Red]\(#,##0\)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18C-4E68-B8A6-654319C41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40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998641127305909E-2"/>
          <c:y val="4.0195876575498717E-2"/>
          <c:w val="0.39483702835017964"/>
          <c:h val="7.47513537551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'20201030'!$F$1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54-4F19-8615-9FC6A719CC3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54-4F19-8615-9FC6A719CC3A}"/>
              </c:ext>
            </c:extLst>
          </c:dPt>
          <c:cat>
            <c:numRef>
              <c:f>'20201030'!$E$9:$E$27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'20201030'!$F$9:$F$27</c:f>
              <c:numCache>
                <c:formatCode>#,##0_);[Red]\(#,##0\)</c:formatCode>
                <c:ptCount val="19"/>
                <c:pt idx="0">
                  <c:v>573277</c:v>
                </c:pt>
                <c:pt idx="1">
                  <c:v>587780</c:v>
                </c:pt>
                <c:pt idx="2">
                  <c:v>704936</c:v>
                </c:pt>
                <c:pt idx="3">
                  <c:v>584484</c:v>
                </c:pt>
                <c:pt idx="4">
                  <c:v>635975</c:v>
                </c:pt>
                <c:pt idx="5">
                  <c:v>654600</c:v>
                </c:pt>
                <c:pt idx="6">
                  <c:v>656056</c:v>
                </c:pt>
                <c:pt idx="7">
                  <c:v>706835</c:v>
                </c:pt>
                <c:pt idx="8">
                  <c:v>750627</c:v>
                </c:pt>
                <c:pt idx="9">
                  <c:v>780072</c:v>
                </c:pt>
                <c:pt idx="10">
                  <c:v>744402</c:v>
                </c:pt>
                <c:pt idx="11">
                  <c:v>856252</c:v>
                </c:pt>
                <c:pt idx="12">
                  <c:v>897366</c:v>
                </c:pt>
                <c:pt idx="13">
                  <c:v>913775</c:v>
                </c:pt>
                <c:pt idx="14">
                  <c:v>817110</c:v>
                </c:pt>
                <c:pt idx="15">
                  <c:v>932050.5</c:v>
                </c:pt>
                <c:pt idx="16">
                  <c:v>950691.51</c:v>
                </c:pt>
                <c:pt idx="17">
                  <c:v>969705.34019999998</c:v>
                </c:pt>
                <c:pt idx="18">
                  <c:v>989099.44700399996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54-4F19-8615-9FC6A719C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'20201030'!$H$1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'20201030'!$E$9:$E$27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'20201030'!$H$9:$H$27</c:f>
              <c:numCache>
                <c:formatCode>#,##0_);[Red]\(#,##0\)</c:formatCode>
                <c:ptCount val="19"/>
                <c:pt idx="0">
                  <c:v>77141</c:v>
                </c:pt>
                <c:pt idx="1">
                  <c:v>50724</c:v>
                </c:pt>
                <c:pt idx="2">
                  <c:v>57108</c:v>
                </c:pt>
                <c:pt idx="3">
                  <c:v>48939</c:v>
                </c:pt>
                <c:pt idx="4">
                  <c:v>70588</c:v>
                </c:pt>
                <c:pt idx="5">
                  <c:v>49800</c:v>
                </c:pt>
                <c:pt idx="6">
                  <c:v>54566</c:v>
                </c:pt>
                <c:pt idx="7">
                  <c:v>59171</c:v>
                </c:pt>
                <c:pt idx="8">
                  <c:v>72859</c:v>
                </c:pt>
                <c:pt idx="9">
                  <c:v>87376</c:v>
                </c:pt>
                <c:pt idx="10">
                  <c:v>81726</c:v>
                </c:pt>
                <c:pt idx="11">
                  <c:v>104336</c:v>
                </c:pt>
                <c:pt idx="12">
                  <c:v>78844</c:v>
                </c:pt>
                <c:pt idx="13">
                  <c:v>83638</c:v>
                </c:pt>
                <c:pt idx="14">
                  <c:v>108616</c:v>
                </c:pt>
                <c:pt idx="15">
                  <c:v>93205.05</c:v>
                </c:pt>
                <c:pt idx="16">
                  <c:v>95069.151000000013</c:v>
                </c:pt>
                <c:pt idx="17">
                  <c:v>96970.534020000006</c:v>
                </c:pt>
                <c:pt idx="18">
                  <c:v>98909.944700399996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54-4F19-8615-9FC6A719CC3A}"/>
            </c:ext>
          </c:extLst>
        </c:ser>
        <c:ser>
          <c:idx val="2"/>
          <c:order val="2"/>
          <c:tx>
            <c:strRef>
              <c:f>'20201030'!$J$1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'20201030'!$E$9:$E$27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'20201030'!$J$9:$J$27</c:f>
              <c:numCache>
                <c:formatCode>#,##0_);[Red]\(#,##0\)</c:formatCode>
                <c:ptCount val="19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67558</c:v>
                </c:pt>
                <c:pt idx="15">
                  <c:v>46602.525000000001</c:v>
                </c:pt>
                <c:pt idx="16">
                  <c:v>47534.575500000006</c:v>
                </c:pt>
                <c:pt idx="17">
                  <c:v>48485.267010000003</c:v>
                </c:pt>
                <c:pt idx="18">
                  <c:v>49454.972350199998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54-4F19-8615-9FC6A719C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9331732469612"/>
          <c:y val="5.1825677267373381E-2"/>
          <c:w val="0.79741534967703487"/>
          <c:h val="0.7219635884737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'20200805'!$J$1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28-4452-A103-0A755FA9CFF7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B28-4452-A103-0A755FA9CFF7}"/>
              </c:ext>
            </c:extLst>
          </c:dPt>
          <c:cat>
            <c:numRef>
              <c:f>'20200805'!$E$9:$E$27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'20200805'!$J$9:$J$27</c:f>
              <c:numCache>
                <c:formatCode>#,##0_);[Red]\(#,##0\)</c:formatCode>
                <c:ptCount val="19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47044</c:v>
                </c:pt>
                <c:pt idx="15">
                  <c:v>41942.272499999999</c:v>
                </c:pt>
                <c:pt idx="16">
                  <c:v>42781.11795</c:v>
                </c:pt>
                <c:pt idx="17">
                  <c:v>43636.740309000001</c:v>
                </c:pt>
                <c:pt idx="18">
                  <c:v>44509.475115179994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28-4452-A103-0A755FA9C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'20200805'!$L$1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'20200805'!$E$9:$E$27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'20200805'!$L$9:$L$27</c:f>
              <c:numCache>
                <c:formatCode>0.0</c:formatCode>
                <c:ptCount val="19"/>
                <c:pt idx="0">
                  <c:v>192.1</c:v>
                </c:pt>
                <c:pt idx="1">
                  <c:v>160.1</c:v>
                </c:pt>
                <c:pt idx="2">
                  <c:v>106.3</c:v>
                </c:pt>
                <c:pt idx="3">
                  <c:v>159.19999999999999</c:v>
                </c:pt>
                <c:pt idx="4">
                  <c:v>107</c:v>
                </c:pt>
                <c:pt idx="5">
                  <c:v>88</c:v>
                </c:pt>
                <c:pt idx="6">
                  <c:v>162.80000000000001</c:v>
                </c:pt>
                <c:pt idx="7">
                  <c:v>156.80000000000001</c:v>
                </c:pt>
                <c:pt idx="8">
                  <c:v>236</c:v>
                </c:pt>
                <c:pt idx="9">
                  <c:v>217</c:v>
                </c:pt>
                <c:pt idx="10">
                  <c:v>226.3</c:v>
                </c:pt>
                <c:pt idx="11">
                  <c:v>373.9</c:v>
                </c:pt>
                <c:pt idx="12">
                  <c:v>252.7</c:v>
                </c:pt>
                <c:pt idx="13">
                  <c:v>231</c:v>
                </c:pt>
                <c:pt idx="14" formatCode="#,##0_);[Red]\(#,##0\)">
                  <c:v>257.2</c:v>
                </c:pt>
                <c:pt idx="15">
                  <c:v>229.11137926235975</c:v>
                </c:pt>
                <c:pt idx="16">
                  <c:v>233.69360684760693</c:v>
                </c:pt>
                <c:pt idx="17">
                  <c:v>238.36747898455909</c:v>
                </c:pt>
                <c:pt idx="18">
                  <c:v>243.13482856425023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28-4452-A103-0A755FA9CFF7}"/>
            </c:ext>
          </c:extLst>
        </c:ser>
        <c:ser>
          <c:idx val="2"/>
          <c:order val="2"/>
          <c:tx>
            <c:strRef>
              <c:f>'20200805'!$P$1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'20200805'!$E$9:$E$27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'20200805'!$P$9:$P$27</c:f>
              <c:numCache>
                <c:formatCode>General</c:formatCode>
                <c:ptCount val="19"/>
                <c:pt idx="6" formatCode="#,##0_);[Red]\(#,##0\)">
                  <c:v>70</c:v>
                </c:pt>
                <c:pt idx="7" formatCode="#,##0_);[Red]\(#,##0\)">
                  <c:v>70</c:v>
                </c:pt>
                <c:pt idx="8" formatCode="#,##0_);[Red]\(#,##0\)">
                  <c:v>70</c:v>
                </c:pt>
                <c:pt idx="9" formatCode="#,##0_);[Red]\(#,##0\)">
                  <c:v>70</c:v>
                </c:pt>
                <c:pt idx="10" formatCode="#,##0_);[Red]\(#,##0\)">
                  <c:v>70</c:v>
                </c:pt>
                <c:pt idx="11" formatCode="#,##0_);[Red]\(#,##0\)">
                  <c:v>75</c:v>
                </c:pt>
                <c:pt idx="12" formatCode="#,##0_);[Red]\(#,##0\)">
                  <c:v>75</c:v>
                </c:pt>
                <c:pt idx="13" formatCode="#,##0_);[Red]\(#,##0\)">
                  <c:v>75</c:v>
                </c:pt>
                <c:pt idx="14" formatCode="#,##0_);[Red]\(#,##0\)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28-4452-A103-0A755FA9C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40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998641127305909E-2"/>
          <c:y val="4.0195876575498717E-2"/>
          <c:w val="0.39483702835017964"/>
          <c:h val="7.47513537551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28576</xdr:colOff>
      <xdr:row>16</xdr:row>
      <xdr:rowOff>9525</xdr:rowOff>
    </xdr:from>
    <xdr:to>
      <xdr:col>28</xdr:col>
      <xdr:colOff>600076</xdr:colOff>
      <xdr:row>35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600075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66676</xdr:colOff>
      <xdr:row>16</xdr:row>
      <xdr:rowOff>47625</xdr:rowOff>
    </xdr:from>
    <xdr:to>
      <xdr:col>28</xdr:col>
      <xdr:colOff>638176</xdr:colOff>
      <xdr:row>33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EB36B79-1D17-4574-B98B-319A845AB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AF23BEE-8A1E-42DA-BE0D-74955A2CA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0.2959</cdr:x>
      <cdr:y>0.18395</cdr:y>
    </cdr:from>
    <cdr:to>
      <cdr:x>0.89305</cdr:x>
      <cdr:y>0.41806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581150" y="523875"/>
          <a:ext cx="3190875" cy="6667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0.42908</cdr:x>
      <cdr:y>0.23411</cdr:y>
    </cdr:from>
    <cdr:to>
      <cdr:x>0.89539</cdr:x>
      <cdr:y>0.29097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305050" y="666750"/>
          <a:ext cx="2505075" cy="1619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0.25312</cdr:x>
      <cdr:y>0.17057</cdr:y>
    </cdr:from>
    <cdr:to>
      <cdr:x>0.88948</cdr:x>
      <cdr:y>0.44816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93D2FB57-7AFB-45E9-8370-E68D45715626}"/>
            </a:ext>
          </a:extLst>
        </cdr:cNvPr>
        <cdr:cNvCxnSpPr/>
      </cdr:nvCxnSpPr>
      <cdr:spPr>
        <a:xfrm xmlns:a="http://schemas.openxmlformats.org/drawingml/2006/main" flipV="1">
          <a:off x="1352550" y="485775"/>
          <a:ext cx="3400425" cy="7905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0.59774</cdr:x>
      <cdr:y>0.01449</cdr:y>
    </cdr:from>
    <cdr:to>
      <cdr:x>0.86346</cdr:x>
      <cdr:y>0.13731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BADD1FC6-DEB4-4ED3-A221-957B1CEEAFFB}"/>
            </a:ext>
          </a:extLst>
        </cdr:cNvPr>
        <cdr:cNvSpPr txBox="1"/>
      </cdr:nvSpPr>
      <cdr:spPr>
        <a:xfrm xmlns:a="http://schemas.openxmlformats.org/drawingml/2006/main">
          <a:off x="3194050" y="41275"/>
          <a:ext cx="1419876" cy="3497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 b="1"/>
            <a:t>電源開発（</a:t>
          </a:r>
          <a:r>
            <a:rPr kumimoji="1" lang="en-US" altLang="ja-JP" sz="1200" b="1"/>
            <a:t>9513</a:t>
          </a:r>
          <a:r>
            <a:rPr kumimoji="1" lang="ja-JP" altLang="en-US" sz="1200" b="1"/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609599</xdr:colOff>
      <xdr:row>21</xdr:row>
      <xdr:rowOff>219074</xdr:rowOff>
    </xdr:from>
    <xdr:to>
      <xdr:col>24</xdr:col>
      <xdr:colOff>276224</xdr:colOff>
      <xdr:row>24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871036-A9A8-4ACC-947F-8B37D786FB10}"/>
            </a:ext>
          </a:extLst>
        </xdr:cNvPr>
        <xdr:cNvSpPr txBox="1"/>
      </xdr:nvSpPr>
      <xdr:spPr>
        <a:xfrm>
          <a:off x="9105899" y="5372099"/>
          <a:ext cx="4714875" cy="552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銘柄スカウターからのコピペ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28576</xdr:colOff>
      <xdr:row>16</xdr:row>
      <xdr:rowOff>9525</xdr:rowOff>
    </xdr:from>
    <xdr:to>
      <xdr:col>28</xdr:col>
      <xdr:colOff>600076</xdr:colOff>
      <xdr:row>35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AE1B129-90DB-40E0-99D3-3217A6E95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600075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E8C49FD-8324-4B5B-8E88-02C6D5C14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0.42908</cdr:x>
      <cdr:y>0.23411</cdr:y>
    </cdr:from>
    <cdr:to>
      <cdr:x>0.89539</cdr:x>
      <cdr:y>0.29097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305050" y="666750"/>
          <a:ext cx="2505075" cy="1619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0.25312</cdr:x>
      <cdr:y>0.17057</cdr:y>
    </cdr:from>
    <cdr:to>
      <cdr:x>0.88948</cdr:x>
      <cdr:y>0.44816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93D2FB57-7AFB-45E9-8370-E68D45715626}"/>
            </a:ext>
          </a:extLst>
        </cdr:cNvPr>
        <cdr:cNvCxnSpPr/>
      </cdr:nvCxnSpPr>
      <cdr:spPr>
        <a:xfrm xmlns:a="http://schemas.openxmlformats.org/drawingml/2006/main" flipV="1">
          <a:off x="1352550" y="485775"/>
          <a:ext cx="3400425" cy="7905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0.59774</cdr:x>
      <cdr:y>0.01449</cdr:y>
    </cdr:from>
    <cdr:to>
      <cdr:x>0.86346</cdr:x>
      <cdr:y>0.13731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BADD1FC6-DEB4-4ED3-A221-957B1CEEAFFB}"/>
            </a:ext>
          </a:extLst>
        </cdr:cNvPr>
        <cdr:cNvSpPr txBox="1"/>
      </cdr:nvSpPr>
      <cdr:spPr>
        <a:xfrm xmlns:a="http://schemas.openxmlformats.org/drawingml/2006/main">
          <a:off x="3194050" y="41275"/>
          <a:ext cx="1419876" cy="3497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 b="1"/>
            <a:t>電源開発（</a:t>
          </a:r>
          <a:r>
            <a:rPr kumimoji="1" lang="en-US" altLang="ja-JP" sz="1200" b="1"/>
            <a:t>9513</a:t>
          </a:r>
          <a:r>
            <a:rPr kumimoji="1" lang="ja-JP" altLang="en-US" sz="1200" b="1"/>
            <a:t>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66676</xdr:colOff>
      <xdr:row>16</xdr:row>
      <xdr:rowOff>47625</xdr:rowOff>
    </xdr:from>
    <xdr:to>
      <xdr:col>28</xdr:col>
      <xdr:colOff>638176</xdr:colOff>
      <xdr:row>34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49A11AB-BA58-424E-A607-E42E1B457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D5542AE-CCE2-4E20-B993-1CF1D9FF6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0.31551</cdr:x>
      <cdr:y>0.20736</cdr:y>
    </cdr:from>
    <cdr:to>
      <cdr:x>0.88414</cdr:x>
      <cdr:y>0.32107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685925" y="590550"/>
          <a:ext cx="3038475" cy="3238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0.25312</cdr:x>
      <cdr:y>0.17057</cdr:y>
    </cdr:from>
    <cdr:to>
      <cdr:x>0.88948</cdr:x>
      <cdr:y>0.44816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93D2FB57-7AFB-45E9-8370-E68D45715626}"/>
            </a:ext>
          </a:extLst>
        </cdr:cNvPr>
        <cdr:cNvCxnSpPr/>
      </cdr:nvCxnSpPr>
      <cdr:spPr>
        <a:xfrm xmlns:a="http://schemas.openxmlformats.org/drawingml/2006/main" flipV="1">
          <a:off x="1352550" y="485775"/>
          <a:ext cx="3400425" cy="7905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66676</xdr:colOff>
      <xdr:row>16</xdr:row>
      <xdr:rowOff>47625</xdr:rowOff>
    </xdr:from>
    <xdr:to>
      <xdr:col>28</xdr:col>
      <xdr:colOff>638176</xdr:colOff>
      <xdr:row>33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F537E0D-4B24-46E3-BFCB-B17E71F77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B3C6FDA-F972-42C4-842D-559A5ADAE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0.2959</cdr:x>
      <cdr:y>0.18395</cdr:y>
    </cdr:from>
    <cdr:to>
      <cdr:x>0.89305</cdr:x>
      <cdr:y>0.41806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581150" y="523875"/>
          <a:ext cx="3190875" cy="6667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AF50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R30" sqref="R30"/>
    </sheetView>
  </sheetViews>
  <sheetFormatPr defaultRowHeight="12"/>
  <cols>
    <col min="1" max="1" width="9.375" style="1" customWidth="1"/>
    <col min="2" max="2" width="5.375" style="16" customWidth="1"/>
    <col min="3" max="3" width="7.875" style="16" customWidth="1"/>
    <col min="4" max="4" width="6.375" style="16" customWidth="1"/>
    <col min="5" max="5" width="9" style="16" bestFit="1" customWidth="1"/>
    <col min="6" max="6" width="7.625" style="16" customWidth="1"/>
    <col min="7" max="7" width="6.875" style="35" customWidth="1"/>
    <col min="8" max="8" width="6.625" style="16" customWidth="1"/>
    <col min="9" max="9" width="6.625" style="43" customWidth="1"/>
    <col min="10" max="10" width="6.125" style="16" customWidth="1"/>
    <col min="11" max="11" width="6.5" style="16" customWidth="1"/>
    <col min="12" max="12" width="6.375" style="16" customWidth="1"/>
    <col min="13" max="13" width="6.75" style="16" customWidth="1"/>
    <col min="14" max="14" width="4.75" style="16" bestFit="1" customWidth="1"/>
    <col min="15" max="15" width="5.125" style="16" customWidth="1"/>
    <col min="16" max="16" width="4.125" style="16" customWidth="1"/>
    <col min="17" max="17" width="5.5" style="16" customWidth="1"/>
    <col min="18" max="18" width="6.875" style="45" customWidth="1"/>
    <col min="19" max="19" width="5.5" style="45" customWidth="1"/>
    <col min="20" max="20" width="3.5" style="16" customWidth="1"/>
    <col min="21" max="21" width="6.375" style="45" customWidth="1"/>
    <col min="22" max="29" width="9" style="16"/>
    <col min="30" max="30" width="5.125" style="16" customWidth="1"/>
    <col min="31" max="31" width="5.5" style="16" customWidth="1"/>
    <col min="32" max="32" width="6.875" style="16" customWidth="1"/>
    <col min="33" max="16384" width="9" style="16"/>
  </cols>
  <sheetData>
    <row r="1" spans="1:32" s="2" customFormat="1" ht="33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8" t="s">
        <v>40</v>
      </c>
      <c r="S1" s="68" t="s">
        <v>41</v>
      </c>
      <c r="U1" s="68" t="s">
        <v>43</v>
      </c>
      <c r="V1" s="83"/>
      <c r="W1" s="83"/>
      <c r="X1" s="83"/>
      <c r="Y1" s="83"/>
      <c r="Z1" s="83"/>
      <c r="AA1" s="83"/>
      <c r="AB1" s="83"/>
      <c r="AC1" s="83"/>
    </row>
    <row r="2" spans="1:32" ht="41.25" customHeight="1" thickBot="1">
      <c r="A2" s="59" t="s">
        <v>44</v>
      </c>
      <c r="B2" s="42">
        <v>1606</v>
      </c>
      <c r="C2" s="9"/>
      <c r="D2" s="9"/>
      <c r="E2" s="36">
        <f>+E23</f>
        <v>44256</v>
      </c>
      <c r="F2" s="48">
        <f t="shared" ref="F2:M2" si="0">+F23</f>
        <v>909144</v>
      </c>
      <c r="G2" s="49">
        <f t="shared" si="0"/>
        <v>-5.0679871959727505E-3</v>
      </c>
      <c r="H2" s="9">
        <f t="shared" si="0"/>
        <v>77775</v>
      </c>
      <c r="I2" s="50">
        <f t="shared" si="0"/>
        <v>8.5547504025764901E-2</v>
      </c>
      <c r="J2" s="48">
        <f t="shared" si="0"/>
        <v>22304</v>
      </c>
      <c r="K2" s="50">
        <f t="shared" si="0"/>
        <v>2.4532967274711156E-2</v>
      </c>
      <c r="L2" s="9">
        <f t="shared" si="0"/>
        <v>121.9</v>
      </c>
      <c r="M2" s="9">
        <f t="shared" si="0"/>
        <v>4420.3999999999996</v>
      </c>
      <c r="N2" s="17">
        <f t="shared" ref="N2" si="1">+B2/L2</f>
        <v>13.174733388022968</v>
      </c>
      <c r="O2" s="18">
        <f>+B2/M2</f>
        <v>0.36331553705547015</v>
      </c>
      <c r="P2" s="51">
        <f>+P23</f>
        <v>75</v>
      </c>
      <c r="Q2" s="52">
        <f t="shared" ref="Q2" si="2">+P2/B2</f>
        <v>4.6699875466998754E-2</v>
      </c>
      <c r="R2" s="73">
        <f t="shared" ref="R2:U2" si="3">+R23</f>
        <v>2841960</v>
      </c>
      <c r="S2" s="73">
        <f t="shared" si="3"/>
        <v>809145</v>
      </c>
      <c r="T2" s="73">
        <f t="shared" si="3"/>
        <v>0.28471371870117806</v>
      </c>
      <c r="U2" s="73">
        <f t="shared" si="3"/>
        <v>1476270</v>
      </c>
      <c r="AF2" s="78"/>
    </row>
    <row r="3" spans="1:32" ht="15.75" customHeight="1">
      <c r="A3" s="61">
        <v>44413</v>
      </c>
      <c r="B3" s="84" t="s">
        <v>28</v>
      </c>
      <c r="C3" s="85"/>
      <c r="D3" s="85"/>
      <c r="E3" s="53">
        <f>+G29</f>
        <v>0.01</v>
      </c>
      <c r="F3" s="45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60"/>
      <c r="S3" s="60"/>
      <c r="T3" s="45"/>
    </row>
    <row r="4" spans="1:32" s="45" customFormat="1" ht="15.75" customHeight="1">
      <c r="A4" s="1"/>
      <c r="B4" s="88" t="s">
        <v>29</v>
      </c>
      <c r="C4" s="89"/>
      <c r="D4" s="89"/>
      <c r="E4" s="54">
        <f>+K29</f>
        <v>4.1000000000000002E-2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60"/>
      <c r="S4" s="60"/>
    </row>
    <row r="5" spans="1:32" s="45" customFormat="1" ht="15.75" customHeight="1">
      <c r="A5" s="1"/>
      <c r="B5" s="88" t="s">
        <v>30</v>
      </c>
      <c r="C5" s="89"/>
      <c r="D5" s="89"/>
      <c r="E5" s="55">
        <f>+N29</f>
        <v>9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60"/>
      <c r="S5" s="60"/>
    </row>
    <row r="6" spans="1:32" s="45" customFormat="1" ht="15.75" customHeight="1">
      <c r="A6" s="62"/>
      <c r="B6" s="88" t="s">
        <v>31</v>
      </c>
      <c r="C6" s="89"/>
      <c r="D6" s="89"/>
      <c r="E6" s="55">
        <f>+B29</f>
        <v>1956.2070965214837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60"/>
      <c r="S6" s="60"/>
    </row>
    <row r="7" spans="1:32" s="45" customFormat="1" ht="15.75" customHeight="1" thickBot="1">
      <c r="A7" s="1"/>
      <c r="B7" s="90" t="s">
        <v>32</v>
      </c>
      <c r="C7" s="91"/>
      <c r="D7" s="91"/>
      <c r="E7" s="56">
        <f>+D29</f>
        <v>0.21806170393616667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60"/>
      <c r="S7" s="60"/>
    </row>
    <row r="8" spans="1:32">
      <c r="A8" s="34" t="s">
        <v>15</v>
      </c>
      <c r="C8" s="1" t="s">
        <v>27</v>
      </c>
      <c r="G8" s="14">
        <f>AVERAGE(G9:G21)</f>
        <v>4.204018140409143E-2</v>
      </c>
      <c r="I8" s="14">
        <f>AVERAGE(I9:I21)</f>
        <v>9.7548498969981648E-2</v>
      </c>
      <c r="K8" s="14">
        <f>AVERAGE(K9:K21)</f>
        <v>4.813330321155062E-2</v>
      </c>
      <c r="N8" s="13">
        <f>AVERAGE(N9:N21)</f>
        <v>18.1453825991644</v>
      </c>
      <c r="O8" s="13">
        <f>AVERAGE(O9:O21)</f>
        <v>1.081114930973758</v>
      </c>
      <c r="AE8" s="79"/>
    </row>
    <row r="9" spans="1:32">
      <c r="A9" s="1">
        <v>9513</v>
      </c>
      <c r="B9" s="42">
        <v>4900</v>
      </c>
      <c r="C9" s="47">
        <f t="shared" ref="C9:C19" si="4">+J9/L9*1000000</f>
        <v>183066111.40031233</v>
      </c>
      <c r="E9" s="36">
        <f>+コピー!B2</f>
        <v>39142</v>
      </c>
      <c r="F9" s="32">
        <f>+コピー!C2</f>
        <v>573277</v>
      </c>
      <c r="H9" s="32">
        <f>+コピー!E2</f>
        <v>77141</v>
      </c>
      <c r="I9" s="7">
        <f>+H9/F9</f>
        <v>0.13456147726142859</v>
      </c>
      <c r="J9" s="32">
        <f>+コピー!I2</f>
        <v>35167</v>
      </c>
      <c r="K9" s="7">
        <f>+J9/F9</f>
        <v>6.1343818084451322E-2</v>
      </c>
      <c r="L9" s="33">
        <f>VALUE(SUBSTITUTE(コピー!K2,"円","　"))</f>
        <v>192.1</v>
      </c>
      <c r="M9" s="33">
        <f>VALUE(SUBSTITUTE(コピー!L2,"円","　"))</f>
        <v>2523.6999999999998</v>
      </c>
      <c r="N9" s="10">
        <f t="shared" ref="N9:N23" si="5">+B9/L9</f>
        <v>25.507548152004166</v>
      </c>
      <c r="O9" s="10">
        <f>+B9/M9</f>
        <v>1.9415936918017198</v>
      </c>
      <c r="AE9" s="45"/>
    </row>
    <row r="10" spans="1:32">
      <c r="B10" s="42">
        <v>3940</v>
      </c>
      <c r="C10" s="47">
        <f t="shared" si="4"/>
        <v>183079325.42161149</v>
      </c>
      <c r="E10" s="36">
        <f>+コピー!B3</f>
        <v>39508</v>
      </c>
      <c r="F10" s="32">
        <f>+コピー!C3</f>
        <v>587780</v>
      </c>
      <c r="G10" s="7">
        <f>+(F10-F9)/F9</f>
        <v>2.5298415949008942E-2</v>
      </c>
      <c r="H10" s="32">
        <f>+コピー!E3</f>
        <v>50724</v>
      </c>
      <c r="I10" s="7">
        <f t="shared" ref="I10:I22" si="6">+H10/F10</f>
        <v>8.6297594338017619E-2</v>
      </c>
      <c r="J10" s="32">
        <f>+コピー!I3</f>
        <v>29311</v>
      </c>
      <c r="K10" s="7">
        <f t="shared" ref="K10:K21" si="7">+J10/F10</f>
        <v>4.9867297288100992E-2</v>
      </c>
      <c r="L10" s="33">
        <f>VALUE(SUBSTITUTE(コピー!K3,"円","　"))</f>
        <v>160.1</v>
      </c>
      <c r="M10" s="33">
        <f>VALUE(SUBSTITUTE(コピー!L3,"円","　"))</f>
        <v>2562.5</v>
      </c>
      <c r="N10" s="10">
        <f t="shared" si="5"/>
        <v>24.609618988132418</v>
      </c>
      <c r="O10" s="10">
        <f t="shared" ref="O10:O21" si="8">+B10/M10</f>
        <v>1.5375609756097561</v>
      </c>
      <c r="AE10" s="45"/>
    </row>
    <row r="11" spans="1:32">
      <c r="B11" s="42">
        <v>2740</v>
      </c>
      <c r="C11" s="47">
        <f t="shared" si="4"/>
        <v>183038570.08466604</v>
      </c>
      <c r="E11" s="36">
        <f>+コピー!B4</f>
        <v>39873</v>
      </c>
      <c r="F11" s="32">
        <f>+コピー!C4</f>
        <v>704936</v>
      </c>
      <c r="G11" s="7">
        <f t="shared" ref="G11:G22" si="9">+(F11-F10)/F10</f>
        <v>0.19931947327231278</v>
      </c>
      <c r="H11" s="32">
        <f>+コピー!E4</f>
        <v>57108</v>
      </c>
      <c r="I11" s="7">
        <f t="shared" si="6"/>
        <v>8.101160956455622E-2</v>
      </c>
      <c r="J11" s="32">
        <f>+コピー!I4</f>
        <v>19457</v>
      </c>
      <c r="K11" s="7">
        <f t="shared" si="7"/>
        <v>2.7601087190893926E-2</v>
      </c>
      <c r="L11" s="33">
        <f>VALUE(SUBSTITUTE(コピー!K4,"円","　"))</f>
        <v>106.3</v>
      </c>
      <c r="M11" s="33">
        <f>VALUE(SUBSTITUTE(コピー!L4,"円","　"))</f>
        <v>2081.6</v>
      </c>
      <c r="N11" s="10">
        <f t="shared" si="5"/>
        <v>25.776105362182502</v>
      </c>
      <c r="O11" s="10">
        <f t="shared" si="8"/>
        <v>1.3162951575710993</v>
      </c>
      <c r="AE11" s="45"/>
    </row>
    <row r="12" spans="1:32">
      <c r="B12" s="42">
        <v>2814</v>
      </c>
      <c r="C12" s="47">
        <f t="shared" si="4"/>
        <v>183096733.66834173</v>
      </c>
      <c r="E12" s="36">
        <f>+コピー!B5</f>
        <v>40238</v>
      </c>
      <c r="F12" s="32">
        <f>+コピー!C5</f>
        <v>584484</v>
      </c>
      <c r="G12" s="7">
        <f t="shared" si="9"/>
        <v>-0.1708694122587015</v>
      </c>
      <c r="H12" s="32">
        <f>+コピー!E5</f>
        <v>48939</v>
      </c>
      <c r="I12" s="7">
        <f t="shared" si="6"/>
        <v>8.3730264643685715E-2</v>
      </c>
      <c r="J12" s="32">
        <f>+コピー!I5</f>
        <v>29149</v>
      </c>
      <c r="K12" s="7">
        <f t="shared" si="7"/>
        <v>4.9871339506299572E-2</v>
      </c>
      <c r="L12" s="33">
        <f>VALUE(SUBSTITUTE(コピー!K5,"円","　"))</f>
        <v>159.19999999999999</v>
      </c>
      <c r="M12" s="33">
        <f>VALUE(SUBSTITUTE(コピー!L5,"円","　"))</f>
        <v>2255.8000000000002</v>
      </c>
      <c r="N12" s="10">
        <f t="shared" si="5"/>
        <v>17.675879396984925</v>
      </c>
      <c r="O12" s="10">
        <f t="shared" si="8"/>
        <v>1.2474510151609184</v>
      </c>
      <c r="AE12" s="45"/>
    </row>
    <row r="13" spans="1:32">
      <c r="B13" s="42">
        <v>2175</v>
      </c>
      <c r="C13" s="47">
        <f t="shared" si="4"/>
        <v>183018691.58878505</v>
      </c>
      <c r="E13" s="36">
        <f>+コピー!B6</f>
        <v>40603</v>
      </c>
      <c r="F13" s="32">
        <f>+コピー!C6</f>
        <v>635975</v>
      </c>
      <c r="G13" s="7">
        <f t="shared" si="9"/>
        <v>8.8096509057561889E-2</v>
      </c>
      <c r="H13" s="32">
        <f>+コピー!E6</f>
        <v>70588</v>
      </c>
      <c r="I13" s="7">
        <f t="shared" si="6"/>
        <v>0.11099178426824954</v>
      </c>
      <c r="J13" s="32">
        <f>+コピー!I6</f>
        <v>19583</v>
      </c>
      <c r="K13" s="7">
        <f t="shared" si="7"/>
        <v>3.0792090884075633E-2</v>
      </c>
      <c r="L13" s="33">
        <f>VALUE(SUBSTITUTE(コピー!K6,"円","　"))</f>
        <v>107</v>
      </c>
      <c r="M13" s="33">
        <f>VALUE(SUBSTITUTE(コピー!L6,"円","　"))</f>
        <v>2275.6999999999998</v>
      </c>
      <c r="N13" s="10">
        <f t="shared" si="5"/>
        <v>20.327102803738317</v>
      </c>
      <c r="O13" s="10">
        <f t="shared" si="8"/>
        <v>0.95574987915806131</v>
      </c>
      <c r="R13" s="47">
        <v>2012386</v>
      </c>
      <c r="S13" s="47">
        <v>415761</v>
      </c>
      <c r="T13" s="57">
        <f>+S13/R13</f>
        <v>0.20660101988385926</v>
      </c>
      <c r="U13" s="47">
        <v>1391832</v>
      </c>
      <c r="V13" s="45"/>
      <c r="W13" s="45"/>
      <c r="X13" s="45"/>
      <c r="Y13" s="45"/>
      <c r="Z13" s="45"/>
      <c r="AE13" s="45"/>
    </row>
    <row r="14" spans="1:32">
      <c r="B14" s="42">
        <v>2030</v>
      </c>
      <c r="C14" s="47">
        <f t="shared" si="4"/>
        <v>183102272.72727272</v>
      </c>
      <c r="E14" s="36">
        <f>+コピー!B7</f>
        <v>40969</v>
      </c>
      <c r="F14" s="32">
        <f>+コピー!C7</f>
        <v>654600</v>
      </c>
      <c r="G14" s="7">
        <f t="shared" si="9"/>
        <v>2.9285742364086639E-2</v>
      </c>
      <c r="H14" s="32">
        <f>+コピー!E7</f>
        <v>49800</v>
      </c>
      <c r="I14" s="7">
        <f t="shared" si="6"/>
        <v>7.6076993583868005E-2</v>
      </c>
      <c r="J14" s="32">
        <f>+コピー!I7</f>
        <v>16113</v>
      </c>
      <c r="K14" s="7">
        <f t="shared" si="7"/>
        <v>2.4615032080659946E-2</v>
      </c>
      <c r="L14" s="33">
        <f>VALUE(SUBSTITUTE(コピー!K7,"円","　"))</f>
        <v>88</v>
      </c>
      <c r="M14" s="33">
        <f>VALUE(SUBSTITUTE(コピー!L7,"円","　"))</f>
        <v>2225.1999999999998</v>
      </c>
      <c r="N14" s="10">
        <f t="shared" si="5"/>
        <v>23.068181818181817</v>
      </c>
      <c r="O14" s="10">
        <f t="shared" si="8"/>
        <v>0.91227754808556538</v>
      </c>
      <c r="P14" s="45"/>
      <c r="Q14" s="45"/>
      <c r="R14" s="47">
        <v>2016394</v>
      </c>
      <c r="S14" s="47">
        <v>407383</v>
      </c>
      <c r="T14" s="57">
        <f t="shared" ref="T14:T23" si="10">+S14/R14</f>
        <v>0.20203541569752737</v>
      </c>
      <c r="U14" s="47">
        <v>1400621</v>
      </c>
      <c r="V14" s="45"/>
      <c r="W14" s="45"/>
      <c r="X14" s="45"/>
      <c r="Y14" s="45"/>
      <c r="Z14" s="45"/>
    </row>
    <row r="15" spans="1:32">
      <c r="B15" s="42">
        <v>3100</v>
      </c>
      <c r="C15" s="47">
        <f t="shared" si="4"/>
        <v>183095823.09582308</v>
      </c>
      <c r="E15" s="36">
        <f>+コピー!B8</f>
        <v>41334</v>
      </c>
      <c r="F15" s="32">
        <f>+コピー!C8</f>
        <v>656056</v>
      </c>
      <c r="G15" s="7">
        <f t="shared" si="9"/>
        <v>2.2242590895203179E-3</v>
      </c>
      <c r="H15" s="32">
        <f>+コピー!E8</f>
        <v>54566</v>
      </c>
      <c r="I15" s="7">
        <f t="shared" si="6"/>
        <v>8.3172777933591041E-2</v>
      </c>
      <c r="J15" s="32">
        <f>+コピー!I8</f>
        <v>29808</v>
      </c>
      <c r="K15" s="7">
        <f t="shared" si="7"/>
        <v>4.5435145780238273E-2</v>
      </c>
      <c r="L15" s="33">
        <f>VALUE(SUBSTITUTE(コピー!K8,"円","　"))</f>
        <v>162.80000000000001</v>
      </c>
      <c r="M15" s="33">
        <f>VALUE(SUBSTITUTE(コピー!L8,"円","　"))</f>
        <v>2479.6999999999998</v>
      </c>
      <c r="N15" s="10">
        <f t="shared" si="5"/>
        <v>19.04176904176904</v>
      </c>
      <c r="O15" s="10">
        <f t="shared" si="8"/>
        <v>1.2501512279711255</v>
      </c>
      <c r="P15" s="32">
        <f>VALUE(SUBSTITUTE(コピー!O8,"円","　"))</f>
        <v>70</v>
      </c>
      <c r="Q15" s="7">
        <f t="shared" ref="Q15:Q23" si="11">+P15/B15</f>
        <v>2.2580645161290321E-2</v>
      </c>
      <c r="R15" s="47">
        <v>2169909</v>
      </c>
      <c r="S15" s="47">
        <v>453904</v>
      </c>
      <c r="T15" s="57">
        <f t="shared" si="10"/>
        <v>0.20918112234199682</v>
      </c>
      <c r="U15" s="47">
        <v>1473772</v>
      </c>
      <c r="V15" s="45"/>
      <c r="W15" s="45"/>
      <c r="X15" s="45"/>
      <c r="Y15" s="45"/>
      <c r="Z15" s="45"/>
    </row>
    <row r="16" spans="1:32">
      <c r="B16" s="42">
        <v>3290</v>
      </c>
      <c r="C16" s="47">
        <f t="shared" si="4"/>
        <v>182997448.97959185</v>
      </c>
      <c r="E16" s="36">
        <f>+コピー!B9</f>
        <v>41699</v>
      </c>
      <c r="F16" s="32">
        <f>+コピー!C9</f>
        <v>706835</v>
      </c>
      <c r="G16" s="7">
        <f t="shared" si="9"/>
        <v>7.7400404843488965E-2</v>
      </c>
      <c r="H16" s="32">
        <f>+コピー!E9</f>
        <v>59171</v>
      </c>
      <c r="I16" s="7">
        <f t="shared" si="6"/>
        <v>8.3712606195222361E-2</v>
      </c>
      <c r="J16" s="32">
        <f>+コピー!I9</f>
        <v>28694</v>
      </c>
      <c r="K16" s="7">
        <f t="shared" si="7"/>
        <v>4.0595046934574545E-2</v>
      </c>
      <c r="L16" s="33">
        <f>VALUE(SUBSTITUTE(コピー!K9,"円","　"))</f>
        <v>156.80000000000001</v>
      </c>
      <c r="M16" s="33">
        <f>VALUE(SUBSTITUTE(コピー!L9,"円","　"))</f>
        <v>2820.1</v>
      </c>
      <c r="N16" s="10">
        <f t="shared" si="5"/>
        <v>20.982142857142854</v>
      </c>
      <c r="O16" s="10">
        <f t="shared" si="8"/>
        <v>1.1666252969752846</v>
      </c>
      <c r="P16" s="32">
        <f>VALUE(SUBSTITUTE(コピー!O9,"円","　"))</f>
        <v>70</v>
      </c>
      <c r="Q16" s="7">
        <f t="shared" si="11"/>
        <v>2.1276595744680851E-2</v>
      </c>
      <c r="R16" s="47">
        <v>2385216</v>
      </c>
      <c r="S16" s="47">
        <v>516212</v>
      </c>
      <c r="T16" s="57">
        <f t="shared" si="10"/>
        <v>0.2164214897099466</v>
      </c>
      <c r="U16" s="47">
        <v>1599659</v>
      </c>
      <c r="V16" s="45"/>
      <c r="W16" s="45"/>
      <c r="X16" s="45"/>
      <c r="Y16" s="45"/>
      <c r="Z16" s="45"/>
    </row>
    <row r="17" spans="1:26">
      <c r="B17" s="42">
        <v>4325</v>
      </c>
      <c r="C17" s="47">
        <f t="shared" si="4"/>
        <v>183076271.18644068</v>
      </c>
      <c r="E17" s="36">
        <f>+コピー!B10</f>
        <v>42064</v>
      </c>
      <c r="F17" s="32">
        <f>+コピー!C10</f>
        <v>750627</v>
      </c>
      <c r="G17" s="7">
        <f t="shared" si="9"/>
        <v>6.1955053159506814E-2</v>
      </c>
      <c r="H17" s="32">
        <f>+コピー!E10</f>
        <v>72859</v>
      </c>
      <c r="I17" s="7">
        <f t="shared" si="6"/>
        <v>9.706418767243917E-2</v>
      </c>
      <c r="J17" s="32">
        <f>+コピー!I10</f>
        <v>43206</v>
      </c>
      <c r="K17" s="7">
        <f t="shared" si="7"/>
        <v>5.7559879940369853E-2</v>
      </c>
      <c r="L17" s="33">
        <f>VALUE(SUBSTITUTE(コピー!K10,"円","　"))</f>
        <v>236</v>
      </c>
      <c r="M17" s="33">
        <f>VALUE(SUBSTITUTE(コピー!L10,"円","　"))</f>
        <v>3762.6</v>
      </c>
      <c r="N17" s="10">
        <f t="shared" si="5"/>
        <v>18.326271186440678</v>
      </c>
      <c r="O17" s="10">
        <f t="shared" si="8"/>
        <v>1.1494711104023814</v>
      </c>
      <c r="P17" s="32">
        <f>VALUE(SUBSTITUTE(コピー!O10,"円","　"))</f>
        <v>70</v>
      </c>
      <c r="Q17" s="7">
        <f t="shared" si="11"/>
        <v>1.6184971098265895E-2</v>
      </c>
      <c r="R17" s="47">
        <v>2659149</v>
      </c>
      <c r="S17" s="47">
        <v>688732</v>
      </c>
      <c r="T17" s="57">
        <f t="shared" si="10"/>
        <v>0.25900466653053289</v>
      </c>
      <c r="U17" s="47">
        <v>1654505</v>
      </c>
      <c r="V17" s="45"/>
      <c r="W17" s="45"/>
      <c r="X17" s="45"/>
      <c r="Y17" s="45"/>
      <c r="Z17" s="45"/>
    </row>
    <row r="18" spans="1:26">
      <c r="B18" s="42">
        <v>2379</v>
      </c>
      <c r="C18" s="47">
        <f t="shared" si="4"/>
        <v>183036866.359447</v>
      </c>
      <c r="E18" s="36">
        <f>+コピー!B11</f>
        <v>42430</v>
      </c>
      <c r="F18" s="32">
        <f>+コピー!C11</f>
        <v>780072</v>
      </c>
      <c r="G18" s="7">
        <f t="shared" si="9"/>
        <v>3.9227206055737401E-2</v>
      </c>
      <c r="H18" s="32">
        <f>+コピー!E11</f>
        <v>87376</v>
      </c>
      <c r="I18" s="7">
        <f t="shared" si="6"/>
        <v>0.11201017341988945</v>
      </c>
      <c r="J18" s="32">
        <f>+コピー!I11</f>
        <v>39719</v>
      </c>
      <c r="K18" s="7">
        <f t="shared" si="7"/>
        <v>5.0917094832271893E-2</v>
      </c>
      <c r="L18" s="33">
        <f>VALUE(SUBSTITUTE(コピー!K11,"円","　"))</f>
        <v>217</v>
      </c>
      <c r="M18" s="33">
        <f>VALUE(SUBSTITUTE(コピー!L11,"円","　"))</f>
        <v>3671.9</v>
      </c>
      <c r="N18" s="10">
        <f t="shared" si="5"/>
        <v>10.963133640552995</v>
      </c>
      <c r="O18" s="10">
        <f t="shared" si="8"/>
        <v>0.64789346115090274</v>
      </c>
      <c r="P18" s="32">
        <f>VALUE(SUBSTITUTE(コピー!O11,"円","　"))</f>
        <v>70</v>
      </c>
      <c r="Q18" s="7">
        <f t="shared" si="11"/>
        <v>2.9424127784783524E-2</v>
      </c>
      <c r="R18" s="47">
        <v>2546272</v>
      </c>
      <c r="S18" s="47">
        <v>672143</v>
      </c>
      <c r="T18" s="57">
        <f t="shared" si="10"/>
        <v>0.26397140603988889</v>
      </c>
      <c r="U18" s="47">
        <v>1541122</v>
      </c>
      <c r="V18" s="45"/>
      <c r="W18" s="45"/>
      <c r="X18" s="45"/>
      <c r="Y18" s="45"/>
      <c r="Z18" s="45"/>
    </row>
    <row r="19" spans="1:26">
      <c r="B19" s="42">
        <v>2778</v>
      </c>
      <c r="C19" s="47">
        <f t="shared" si="4"/>
        <v>183071144.49845338</v>
      </c>
      <c r="E19" s="36">
        <f>+コピー!B12</f>
        <v>42795</v>
      </c>
      <c r="F19" s="32">
        <f>+コピー!C12</f>
        <v>744402</v>
      </c>
      <c r="G19" s="7">
        <f t="shared" si="9"/>
        <v>-4.5726548318616743E-2</v>
      </c>
      <c r="H19" s="32">
        <f>+コピー!E12</f>
        <v>81726</v>
      </c>
      <c r="I19" s="7">
        <f t="shared" si="6"/>
        <v>0.10978745355332199</v>
      </c>
      <c r="J19" s="32">
        <f>+コピー!I12</f>
        <v>41429</v>
      </c>
      <c r="K19" s="7">
        <f t="shared" si="7"/>
        <v>5.565406863495799E-2</v>
      </c>
      <c r="L19" s="33">
        <f>VALUE(SUBSTITUTE(コピー!K12,"円","　"))</f>
        <v>226.3</v>
      </c>
      <c r="M19" s="33">
        <f>VALUE(SUBSTITUTE(コピー!L12,"円","　"))</f>
        <v>3954.2</v>
      </c>
      <c r="N19" s="10">
        <f t="shared" si="5"/>
        <v>12.275740167918691</v>
      </c>
      <c r="O19" s="10">
        <f t="shared" si="8"/>
        <v>0.7025441302918416</v>
      </c>
      <c r="P19" s="32">
        <f>VALUE(SUBSTITUTE(コピー!O12,"円","　"))</f>
        <v>70</v>
      </c>
      <c r="Q19" s="7">
        <f t="shared" si="11"/>
        <v>2.51979841612671E-2</v>
      </c>
      <c r="R19" s="47">
        <v>2606285</v>
      </c>
      <c r="S19" s="47">
        <v>723819</v>
      </c>
      <c r="T19" s="57">
        <f t="shared" si="10"/>
        <v>0.27772058696573859</v>
      </c>
      <c r="U19" s="47">
        <v>1502840</v>
      </c>
      <c r="V19" s="45"/>
      <c r="W19" s="45"/>
      <c r="X19" s="45"/>
      <c r="Y19" s="45"/>
      <c r="Z19" s="45"/>
    </row>
    <row r="20" spans="1:26">
      <c r="B20" s="42">
        <v>2860</v>
      </c>
      <c r="C20" s="47">
        <f>+J20/L20*1000000</f>
        <v>183064990.63920835</v>
      </c>
      <c r="E20" s="36">
        <f>+コピー!B13</f>
        <v>43160</v>
      </c>
      <c r="F20" s="32">
        <f>+コピー!C13</f>
        <v>856252</v>
      </c>
      <c r="G20" s="7">
        <f t="shared" si="9"/>
        <v>0.15025483542494511</v>
      </c>
      <c r="H20" s="32">
        <f>+コピー!E13</f>
        <v>104336</v>
      </c>
      <c r="I20" s="7">
        <f t="shared" si="6"/>
        <v>0.12185197815596344</v>
      </c>
      <c r="J20" s="32">
        <f>+コピー!I13</f>
        <v>68448</v>
      </c>
      <c r="K20" s="7">
        <f t="shared" si="7"/>
        <v>7.9939083353965892E-2</v>
      </c>
      <c r="L20" s="33">
        <f>VALUE(SUBSTITUTE(コピー!K13,"円","　"))</f>
        <v>373.9</v>
      </c>
      <c r="M20" s="33">
        <f>VALUE(SUBSTITUTE(コピー!L13,"円","　"))</f>
        <v>4301</v>
      </c>
      <c r="N20" s="10">
        <f t="shared" si="5"/>
        <v>7.6491040385129718</v>
      </c>
      <c r="O20" s="10">
        <f t="shared" si="8"/>
        <v>0.66496163682864451</v>
      </c>
      <c r="P20" s="32">
        <f>VALUE(SUBSTITUTE(コピー!O13,"円","　"))</f>
        <v>75</v>
      </c>
      <c r="Q20" s="7">
        <f>+P15/B20</f>
        <v>2.4475524475524476E-2</v>
      </c>
      <c r="R20" s="47">
        <v>2647221</v>
      </c>
      <c r="S20" s="47">
        <v>787291</v>
      </c>
      <c r="T20" s="57">
        <f t="shared" si="10"/>
        <v>0.29740282356478737</v>
      </c>
      <c r="U20" s="47">
        <v>1431682</v>
      </c>
      <c r="V20" s="45"/>
      <c r="W20" s="45"/>
      <c r="X20" s="45"/>
      <c r="Y20" s="45"/>
      <c r="Z20" s="45"/>
    </row>
    <row r="21" spans="1:26">
      <c r="B21" s="42">
        <v>2448</v>
      </c>
      <c r="C21" s="47">
        <f>+J21/L21*1000000</f>
        <v>183031262.36644244</v>
      </c>
      <c r="E21" s="36">
        <f>+コピー!B14</f>
        <v>43525</v>
      </c>
      <c r="F21" s="32">
        <f>+コピー!C14</f>
        <v>897366</v>
      </c>
      <c r="G21" s="7">
        <f t="shared" si="9"/>
        <v>4.8016238210246517E-2</v>
      </c>
      <c r="H21" s="32">
        <f>+コピー!E14</f>
        <v>78844</v>
      </c>
      <c r="I21" s="7">
        <f t="shared" si="6"/>
        <v>8.7861586019528259E-2</v>
      </c>
      <c r="J21" s="32">
        <f>+コピー!I14</f>
        <v>46252</v>
      </c>
      <c r="K21" s="7">
        <f t="shared" si="7"/>
        <v>5.1541957239298122E-2</v>
      </c>
      <c r="L21" s="33">
        <f>VALUE(SUBSTITUTE(コピー!K14,"円","　"))</f>
        <v>252.7</v>
      </c>
      <c r="M21" s="33">
        <f>VALUE(SUBSTITUTE(コピー!L14,"円","　"))</f>
        <v>4356.5</v>
      </c>
      <c r="N21" s="10">
        <f t="shared" si="5"/>
        <v>9.6873763355757827</v>
      </c>
      <c r="O21" s="10">
        <f t="shared" si="8"/>
        <v>0.56191897165155513</v>
      </c>
      <c r="P21" s="32">
        <f>VALUE(SUBSTITUTE(コピー!O14,"円","　"))</f>
        <v>75</v>
      </c>
      <c r="Q21" s="7">
        <f t="shared" si="11"/>
        <v>3.0637254901960783E-2</v>
      </c>
      <c r="R21" s="47">
        <v>2766179</v>
      </c>
      <c r="S21" s="47">
        <v>797459</v>
      </c>
      <c r="T21" s="57">
        <f t="shared" si="10"/>
        <v>0.28828900805045515</v>
      </c>
      <c r="U21" s="47">
        <v>1521678</v>
      </c>
      <c r="V21" s="45"/>
      <c r="W21" s="45"/>
      <c r="X21" s="45"/>
      <c r="Y21" s="45"/>
      <c r="Z21" s="45"/>
    </row>
    <row r="22" spans="1:26">
      <c r="B22" s="42">
        <v>2045</v>
      </c>
      <c r="C22" s="47">
        <f>+J22/L22*1000000</f>
        <v>183017316.01731601</v>
      </c>
      <c r="D22" s="66">
        <v>43951</v>
      </c>
      <c r="E22" s="36">
        <f>+コピー!B15</f>
        <v>43891</v>
      </c>
      <c r="F22" s="32">
        <f>+コピー!C15</f>
        <v>913775</v>
      </c>
      <c r="G22" s="7">
        <f t="shared" si="9"/>
        <v>1.8285738483517316E-2</v>
      </c>
      <c r="H22" s="32">
        <f>+コピー!E15</f>
        <v>83638</v>
      </c>
      <c r="I22" s="7">
        <f t="shared" si="6"/>
        <v>9.1530190692457117E-2</v>
      </c>
      <c r="J22" s="32">
        <f>+コピー!I15</f>
        <v>42277</v>
      </c>
      <c r="K22" s="7">
        <f t="shared" ref="K22" si="12">+J22/F22</f>
        <v>4.6266312823178571E-2</v>
      </c>
      <c r="L22" s="33">
        <f>VALUE(SUBSTITUTE(コピー!K15,"円","　"))</f>
        <v>231</v>
      </c>
      <c r="M22" s="33">
        <f>VALUE(SUBSTITUTE(コピー!L15,"円","　"))</f>
        <v>4412.8</v>
      </c>
      <c r="N22" s="10">
        <f t="shared" si="5"/>
        <v>8.8528138528138527</v>
      </c>
      <c r="O22" s="10">
        <f t="shared" ref="O22" si="13">+B22/M22</f>
        <v>0.463424583031182</v>
      </c>
      <c r="P22" s="32">
        <f>VALUE(SUBSTITUTE(コピー!O15,"円","　"))</f>
        <v>75</v>
      </c>
      <c r="Q22" s="7">
        <f t="shared" si="11"/>
        <v>3.6674816625916873E-2</v>
      </c>
      <c r="R22" s="47">
        <v>2805390</v>
      </c>
      <c r="S22" s="47">
        <v>807764</v>
      </c>
      <c r="T22" s="57">
        <f t="shared" si="10"/>
        <v>0.28793287207839197</v>
      </c>
      <c r="U22" s="47">
        <v>1489116</v>
      </c>
      <c r="V22" s="45"/>
      <c r="W22" s="45"/>
      <c r="X22" s="45"/>
      <c r="Y22" s="45"/>
      <c r="Z22" s="45"/>
    </row>
    <row r="23" spans="1:26">
      <c r="B23" s="42">
        <v>1617</v>
      </c>
      <c r="C23" s="47">
        <f>+J23/L23*1000000</f>
        <v>182969647.25184578</v>
      </c>
      <c r="D23" s="66">
        <v>44316</v>
      </c>
      <c r="E23" s="36">
        <f>+コピー!B16</f>
        <v>44256</v>
      </c>
      <c r="F23" s="32">
        <f>+コピー!C16</f>
        <v>909144</v>
      </c>
      <c r="G23" s="7">
        <f t="shared" ref="G23" si="14">+(F23-F22)/F22</f>
        <v>-5.0679871959727505E-3</v>
      </c>
      <c r="H23" s="32">
        <f>+コピー!E16</f>
        <v>77775</v>
      </c>
      <c r="I23" s="7">
        <f t="shared" ref="I23" si="15">+H23/F23</f>
        <v>8.5547504025764901E-2</v>
      </c>
      <c r="J23" s="32">
        <f>+コピー!I16</f>
        <v>22304</v>
      </c>
      <c r="K23" s="7">
        <f t="shared" ref="K23" si="16">+J23/F23</f>
        <v>2.4532967274711156E-2</v>
      </c>
      <c r="L23" s="33">
        <f>VALUE(SUBSTITUTE(コピー!K16,"円","　"))</f>
        <v>121.9</v>
      </c>
      <c r="M23" s="33">
        <f>VALUE(SUBSTITUTE(コピー!L16,"円","　"))</f>
        <v>4420.3999999999996</v>
      </c>
      <c r="N23" s="10">
        <f t="shared" si="5"/>
        <v>13.264971287940934</v>
      </c>
      <c r="P23" s="32">
        <f>VALUE(SUBSTITUTE(コピー!O16,"円","　"))</f>
        <v>75</v>
      </c>
      <c r="Q23" s="7">
        <f t="shared" si="11"/>
        <v>4.6382189239332093E-2</v>
      </c>
      <c r="R23" s="47">
        <v>2841960</v>
      </c>
      <c r="S23" s="47">
        <v>809145</v>
      </c>
      <c r="T23" s="57">
        <f t="shared" si="10"/>
        <v>0.28471371870117806</v>
      </c>
      <c r="U23" s="47">
        <v>1476270</v>
      </c>
      <c r="V23" s="45"/>
      <c r="W23" s="45"/>
      <c r="X23" s="45"/>
      <c r="Y23" s="45"/>
      <c r="Z23" s="45"/>
    </row>
    <row r="24" spans="1:26">
      <c r="B24" s="46">
        <f t="shared" ref="B24:B29" si="17">+L24*N24</f>
        <v>1861.2639301930151</v>
      </c>
      <c r="C24" s="67">
        <f t="shared" ref="C24:C29" si="18">+C23</f>
        <v>182969647.25184578</v>
      </c>
      <c r="D24" s="35"/>
      <c r="E24" s="31">
        <v>2022</v>
      </c>
      <c r="F24" s="46">
        <f>+F22*(1+G24)</f>
        <v>922912.75</v>
      </c>
      <c r="G24" s="63">
        <v>0.01</v>
      </c>
      <c r="H24" s="46">
        <f t="shared" ref="H24:H26" si="19">+F24*I24</f>
        <v>81216.322</v>
      </c>
      <c r="I24" s="63">
        <v>8.7999999999999995E-2</v>
      </c>
      <c r="J24" s="46">
        <f t="shared" ref="J24:J26" si="20">+F24*K24</f>
        <v>37839.422750000005</v>
      </c>
      <c r="K24" s="63">
        <v>4.1000000000000002E-2</v>
      </c>
      <c r="L24" s="15">
        <f t="shared" ref="L24:L26" si="21">+J24/C24*1000000</f>
        <v>206.80710335477946</v>
      </c>
      <c r="M24" s="43"/>
      <c r="N24" s="77">
        <v>9</v>
      </c>
      <c r="Q24" s="7"/>
      <c r="R24" s="47"/>
      <c r="S24" s="47"/>
      <c r="T24" s="57"/>
      <c r="U24" s="47"/>
    </row>
    <row r="25" spans="1:26">
      <c r="B25" s="46">
        <f t="shared" si="17"/>
        <v>1879.876569494945</v>
      </c>
      <c r="C25" s="67">
        <f t="shared" si="18"/>
        <v>182969647.25184578</v>
      </c>
      <c r="D25" s="35"/>
      <c r="E25" s="31">
        <v>2023</v>
      </c>
      <c r="F25" s="46">
        <f t="shared" ref="F25:F26" si="22">+F24*(1+G25)</f>
        <v>932141.87750000006</v>
      </c>
      <c r="G25" s="63">
        <f t="shared" ref="G25:K26" si="23">+G24</f>
        <v>0.01</v>
      </c>
      <c r="H25" s="46">
        <f t="shared" si="19"/>
        <v>82028.485220000002</v>
      </c>
      <c r="I25" s="63">
        <f t="shared" si="23"/>
        <v>8.7999999999999995E-2</v>
      </c>
      <c r="J25" s="46">
        <f t="shared" si="20"/>
        <v>38217.816977500006</v>
      </c>
      <c r="K25" s="63">
        <f t="shared" si="23"/>
        <v>4.1000000000000002E-2</v>
      </c>
      <c r="L25" s="15">
        <f t="shared" si="21"/>
        <v>208.87517438832722</v>
      </c>
      <c r="M25" s="43"/>
      <c r="N25" s="77">
        <f t="shared" ref="N25:N29" si="24">+N24</f>
        <v>9</v>
      </c>
      <c r="Q25" s="7"/>
      <c r="R25" s="47"/>
      <c r="S25" s="47"/>
      <c r="T25" s="57"/>
      <c r="U25" s="47"/>
    </row>
    <row r="26" spans="1:26">
      <c r="B26" s="46">
        <f t="shared" si="17"/>
        <v>1898.6753351898944</v>
      </c>
      <c r="C26" s="67">
        <f t="shared" si="18"/>
        <v>182969647.25184578</v>
      </c>
      <c r="D26" s="35"/>
      <c r="E26" s="31">
        <v>2024</v>
      </c>
      <c r="F26" s="46">
        <f t="shared" si="22"/>
        <v>941463.29627500009</v>
      </c>
      <c r="G26" s="63">
        <f t="shared" si="23"/>
        <v>0.01</v>
      </c>
      <c r="H26" s="46">
        <f t="shared" si="19"/>
        <v>82848.770072200001</v>
      </c>
      <c r="I26" s="63">
        <f t="shared" si="23"/>
        <v>8.7999999999999995E-2</v>
      </c>
      <c r="J26" s="46">
        <f t="shared" si="20"/>
        <v>38599.995147275004</v>
      </c>
      <c r="K26" s="63">
        <f t="shared" si="23"/>
        <v>4.1000000000000002E-2</v>
      </c>
      <c r="L26" s="15">
        <f t="shared" si="21"/>
        <v>210.9639261322105</v>
      </c>
      <c r="M26" s="43"/>
      <c r="N26" s="77">
        <f t="shared" si="24"/>
        <v>9</v>
      </c>
      <c r="Q26" s="7"/>
      <c r="R26" s="47"/>
      <c r="S26" s="47"/>
      <c r="T26" s="57"/>
      <c r="U26" s="47"/>
    </row>
    <row r="27" spans="1:26" s="45" customFormat="1">
      <c r="A27" s="1"/>
      <c r="B27" s="46">
        <f t="shared" si="17"/>
        <v>1917.6620885417935</v>
      </c>
      <c r="C27" s="67">
        <f t="shared" si="18"/>
        <v>182969647.25184578</v>
      </c>
      <c r="E27" s="31">
        <v>2025</v>
      </c>
      <c r="F27" s="46">
        <f t="shared" ref="F27" si="25">+F26*(1+G27)</f>
        <v>950877.92923775013</v>
      </c>
      <c r="G27" s="63">
        <f t="shared" ref="G27:G29" si="26">+G26</f>
        <v>0.01</v>
      </c>
      <c r="H27" s="46">
        <f t="shared" ref="H27" si="27">+F27*I27</f>
        <v>83677.257772922007</v>
      </c>
      <c r="I27" s="63">
        <f t="shared" ref="I27:I29" si="28">+I26</f>
        <v>8.7999999999999995E-2</v>
      </c>
      <c r="J27" s="46">
        <f t="shared" ref="J27" si="29">+F27*K27</f>
        <v>38985.995098747757</v>
      </c>
      <c r="K27" s="63">
        <f t="shared" ref="K27:K29" si="30">+K26</f>
        <v>4.1000000000000002E-2</v>
      </c>
      <c r="L27" s="15">
        <f t="shared" ref="L27" si="31">+J27/C27*1000000</f>
        <v>213.07356539353262</v>
      </c>
      <c r="N27" s="77">
        <f t="shared" si="24"/>
        <v>9</v>
      </c>
      <c r="Q27" s="7"/>
      <c r="R27" s="47"/>
      <c r="S27" s="47"/>
      <c r="T27" s="57"/>
      <c r="U27" s="47"/>
    </row>
    <row r="28" spans="1:26" s="45" customFormat="1">
      <c r="A28" s="1"/>
      <c r="B28" s="46">
        <f t="shared" si="17"/>
        <v>1936.8387094272114</v>
      </c>
      <c r="C28" s="67">
        <f t="shared" si="18"/>
        <v>182969647.25184578</v>
      </c>
      <c r="E28" s="31">
        <v>2026</v>
      </c>
      <c r="F28" s="46">
        <f t="shared" ref="F28:F29" si="32">+F27*(1+G28)</f>
        <v>960386.70853012765</v>
      </c>
      <c r="G28" s="63">
        <f t="shared" si="26"/>
        <v>0.01</v>
      </c>
      <c r="H28" s="46">
        <f t="shared" ref="H28:H29" si="33">+F28*I28</f>
        <v>84514.030350651228</v>
      </c>
      <c r="I28" s="63">
        <f t="shared" si="28"/>
        <v>8.7999999999999995E-2</v>
      </c>
      <c r="J28" s="46">
        <f t="shared" ref="J28:J29" si="34">+F28*K28</f>
        <v>39375.855049735233</v>
      </c>
      <c r="K28" s="63">
        <f t="shared" si="30"/>
        <v>4.1000000000000002E-2</v>
      </c>
      <c r="L28" s="15">
        <f t="shared" ref="L28:L29" si="35">+J28/C28*1000000</f>
        <v>215.20430104746794</v>
      </c>
      <c r="N28" s="77">
        <f t="shared" si="24"/>
        <v>9</v>
      </c>
      <c r="Q28" s="7"/>
      <c r="R28" s="47"/>
      <c r="S28" s="47"/>
      <c r="T28" s="57"/>
      <c r="U28" s="47"/>
    </row>
    <row r="29" spans="1:26">
      <c r="B29" s="46">
        <f t="shared" si="17"/>
        <v>1956.2070965214837</v>
      </c>
      <c r="C29" s="67">
        <f t="shared" si="18"/>
        <v>182969647.25184578</v>
      </c>
      <c r="D29" s="58">
        <f>+(B29-B2)/B2</f>
        <v>0.21806170393616667</v>
      </c>
      <c r="E29" s="31">
        <v>2027</v>
      </c>
      <c r="F29" s="46">
        <f t="shared" si="32"/>
        <v>969990.57561542897</v>
      </c>
      <c r="G29" s="63">
        <f t="shared" si="26"/>
        <v>0.01</v>
      </c>
      <c r="H29" s="46">
        <f t="shared" si="33"/>
        <v>85359.170654157744</v>
      </c>
      <c r="I29" s="63">
        <f t="shared" si="28"/>
        <v>8.7999999999999995E-2</v>
      </c>
      <c r="J29" s="46">
        <f t="shared" si="34"/>
        <v>39769.613600232587</v>
      </c>
      <c r="K29" s="63">
        <f t="shared" si="30"/>
        <v>4.1000000000000002E-2</v>
      </c>
      <c r="L29" s="15">
        <f t="shared" si="35"/>
        <v>217.35634405794264</v>
      </c>
      <c r="M29" s="45"/>
      <c r="N29" s="77">
        <f t="shared" si="24"/>
        <v>9</v>
      </c>
      <c r="Q29" s="7"/>
      <c r="R29" s="47"/>
      <c r="S29" s="47"/>
      <c r="T29" s="57"/>
      <c r="U29" s="47"/>
    </row>
    <row r="30" spans="1:26">
      <c r="C30" s="47">
        <v>183051100</v>
      </c>
      <c r="D30" s="35"/>
      <c r="N30" s="35"/>
    </row>
    <row r="31" spans="1:26" ht="25.5">
      <c r="D31" s="35"/>
      <c r="F31" s="64" t="s">
        <v>34</v>
      </c>
      <c r="G31" s="64" t="s">
        <v>35</v>
      </c>
      <c r="H31" s="64" t="s">
        <v>36</v>
      </c>
      <c r="I31" s="64" t="s">
        <v>37</v>
      </c>
      <c r="J31" s="64" t="s">
        <v>38</v>
      </c>
      <c r="K31" s="64" t="s">
        <v>39</v>
      </c>
    </row>
    <row r="32" spans="1:26">
      <c r="D32" s="35"/>
      <c r="F32" s="65">
        <f>+F22</f>
        <v>913775</v>
      </c>
      <c r="G32" s="65">
        <f>+F21</f>
        <v>897366</v>
      </c>
      <c r="H32" s="72">
        <f>+F20</f>
        <v>856252</v>
      </c>
      <c r="I32" s="65">
        <f>+J22</f>
        <v>42277</v>
      </c>
      <c r="J32" s="65">
        <f>+J21</f>
        <v>46252</v>
      </c>
      <c r="K32" s="65">
        <f>+J20</f>
        <v>68448</v>
      </c>
      <c r="L32" s="43"/>
    </row>
    <row r="33" spans="3:17">
      <c r="C33" s="76" t="s">
        <v>78</v>
      </c>
    </row>
    <row r="34" spans="3:17">
      <c r="C34" s="71">
        <f>+コピー!P2</f>
        <v>44048</v>
      </c>
      <c r="D34" s="71" t="str">
        <f>+コピー!R2</f>
        <v>1Q</v>
      </c>
      <c r="E34" s="36">
        <f>+コピー!Q2</f>
        <v>43983</v>
      </c>
      <c r="F34" s="32">
        <f>+コピー!S2</f>
        <v>187918</v>
      </c>
      <c r="G34" s="7" t="e">
        <f t="shared" ref="G34" si="36">+(F34-F33)/F33</f>
        <v>#DIV/0!</v>
      </c>
      <c r="H34" s="32">
        <f>+コピー!U2</f>
        <v>22591</v>
      </c>
      <c r="I34" s="7">
        <f t="shared" ref="I34" si="37">+H34/F34</f>
        <v>0.12021732883491736</v>
      </c>
      <c r="J34" s="32">
        <f>+コピー!Y2</f>
        <v>11761</v>
      </c>
      <c r="K34" s="7">
        <f t="shared" ref="K34" si="38">+J34/F34</f>
        <v>6.2585808703796333E-2</v>
      </c>
      <c r="L34" s="33">
        <f>VALUE(SUBSTITUTE(コピー!AA2,"円","　"))</f>
        <v>64.3</v>
      </c>
    </row>
    <row r="35" spans="3:17">
      <c r="C35" s="71">
        <f>+コピー!P3</f>
        <v>44134</v>
      </c>
      <c r="D35" s="71" t="str">
        <f>+コピー!R3</f>
        <v>2Q</v>
      </c>
      <c r="E35" s="36">
        <f>+コピー!Q3</f>
        <v>44075</v>
      </c>
      <c r="F35" s="32">
        <f>+コピー!S3</f>
        <v>220637</v>
      </c>
      <c r="G35" s="7">
        <f t="shared" ref="G35" si="39">+(F35-F34)/F34</f>
        <v>0.17411317702402113</v>
      </c>
      <c r="H35" s="32">
        <f>+コピー!U3</f>
        <v>31717</v>
      </c>
      <c r="I35" s="7">
        <f t="shared" ref="I35" si="40">+H35/F35</f>
        <v>0.14375195456791018</v>
      </c>
      <c r="J35" s="32">
        <f>+コピー!Y3</f>
        <v>22018</v>
      </c>
      <c r="K35" s="7">
        <f t="shared" ref="K35" si="41">+J35/F35</f>
        <v>9.9792872455662471E-2</v>
      </c>
      <c r="L35" s="33">
        <f>VALUE(SUBSTITUTE(コピー!AA3,"円","　"))</f>
        <v>120.3</v>
      </c>
      <c r="M35" s="45"/>
      <c r="N35" s="45"/>
      <c r="O35" s="45"/>
      <c r="P35" s="45"/>
      <c r="Q35" s="45"/>
    </row>
    <row r="36" spans="3:17">
      <c r="C36" s="71">
        <f>+コピー!P4</f>
        <v>44225</v>
      </c>
      <c r="D36" s="71" t="str">
        <f>+コピー!R4</f>
        <v>3Q</v>
      </c>
      <c r="E36" s="36">
        <f>+コピー!Q4</f>
        <v>44166</v>
      </c>
      <c r="F36" s="32">
        <f>+コピー!S4</f>
        <v>197697</v>
      </c>
      <c r="G36" s="7">
        <f t="shared" ref="G36" si="42">+(F36-F35)/F35</f>
        <v>-0.10397168199350064</v>
      </c>
      <c r="H36" s="32">
        <f>+コピー!U4</f>
        <v>20629</v>
      </c>
      <c r="I36" s="7">
        <f t="shared" ref="I36" si="43">+H36/F36</f>
        <v>0.10434655052934541</v>
      </c>
      <c r="J36" s="32">
        <f>+コピー!Y4</f>
        <v>22292</v>
      </c>
      <c r="K36" s="7">
        <f t="shared" ref="K36" si="44">+J36/F36</f>
        <v>0.11275841312715924</v>
      </c>
      <c r="L36" s="33">
        <f>VALUE(SUBSTITUTE(コピー!AA4,"円","　"))</f>
        <v>121.8</v>
      </c>
      <c r="M36" s="45"/>
      <c r="N36" s="45"/>
      <c r="O36" s="45"/>
      <c r="P36" s="45"/>
      <c r="Q36" s="45"/>
    </row>
    <row r="37" spans="3:17">
      <c r="C37" s="71">
        <f>+コピー!P5</f>
        <v>44316</v>
      </c>
      <c r="D37" s="71" t="str">
        <f>+コピー!R5</f>
        <v>本</v>
      </c>
      <c r="E37" s="36">
        <f>+コピー!Q5</f>
        <v>44256</v>
      </c>
      <c r="F37" s="32">
        <f>+コピー!S5</f>
        <v>302892</v>
      </c>
      <c r="G37" s="7">
        <f t="shared" ref="G37" si="45">+(F37-F36)/F36</f>
        <v>0.53210215633014157</v>
      </c>
      <c r="H37" s="32">
        <f>+コピー!U5</f>
        <v>2838</v>
      </c>
      <c r="I37" s="7">
        <f t="shared" ref="I37" si="46">+H37/F37</f>
        <v>9.3696763202725727E-3</v>
      </c>
      <c r="J37" s="32">
        <f>+コピー!Y5</f>
        <v>-33767</v>
      </c>
      <c r="K37" s="7">
        <f t="shared" ref="K37" si="47">+J37/F37</f>
        <v>-0.11148198037584353</v>
      </c>
      <c r="L37" s="33" t="e">
        <f>VALUE(SUBSTITUTE(コピー!AA5,"円","　"))</f>
        <v>#VALUE!</v>
      </c>
      <c r="M37" s="45"/>
      <c r="N37" s="45"/>
      <c r="O37" s="45"/>
      <c r="P37" s="45"/>
      <c r="Q37" s="45"/>
    </row>
    <row r="38" spans="3:17"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3:17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3:17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3:17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3:17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3:17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3:17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3:17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3:17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3:17"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3:17"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5:14"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5:14">
      <c r="E50" s="45"/>
      <c r="F50" s="45"/>
      <c r="G50" s="45"/>
      <c r="H50" s="45"/>
      <c r="I50" s="45"/>
      <c r="J50" s="45"/>
      <c r="K50" s="45"/>
      <c r="L50" s="45"/>
      <c r="M50" s="45"/>
      <c r="N50" s="45"/>
    </row>
  </sheetData>
  <mergeCells count="7">
    <mergeCell ref="V1:AC1"/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7"/>
  <sheetViews>
    <sheetView workbookViewId="0">
      <selection activeCell="M19" sqref="M19"/>
    </sheetView>
  </sheetViews>
  <sheetFormatPr defaultRowHeight="18.75"/>
  <cols>
    <col min="1" max="1" width="3.625" customWidth="1"/>
    <col min="2" max="12" width="8" customWidth="1"/>
    <col min="13" max="13" width="3" customWidth="1"/>
    <col min="15" max="15" width="7.875" customWidth="1"/>
    <col min="16" max="16" width="9.25" bestFit="1" customWidth="1"/>
    <col min="17" max="27" width="7.125" customWidth="1"/>
  </cols>
  <sheetData>
    <row r="1" spans="2:27" s="37" customFormat="1" ht="19.5" thickBot="1">
      <c r="B1" s="37" t="s">
        <v>16</v>
      </c>
      <c r="C1" s="37" t="s">
        <v>17</v>
      </c>
      <c r="D1" s="38" t="s">
        <v>18</v>
      </c>
      <c r="E1" s="37" t="s">
        <v>19</v>
      </c>
      <c r="F1" s="38" t="s">
        <v>18</v>
      </c>
      <c r="G1" s="37" t="s">
        <v>20</v>
      </c>
      <c r="H1" s="38" t="s">
        <v>18</v>
      </c>
      <c r="I1" s="37" t="s">
        <v>21</v>
      </c>
      <c r="J1" s="38" t="s">
        <v>18</v>
      </c>
      <c r="K1" s="37" t="s">
        <v>22</v>
      </c>
      <c r="L1" s="37" t="s">
        <v>23</v>
      </c>
      <c r="O1" s="37" t="s">
        <v>24</v>
      </c>
      <c r="P1" s="37" t="s">
        <v>79</v>
      </c>
      <c r="Q1" s="37" t="s">
        <v>16</v>
      </c>
      <c r="S1" s="37" t="s">
        <v>17</v>
      </c>
      <c r="T1" s="38" t="s">
        <v>18</v>
      </c>
      <c r="U1" s="37" t="s">
        <v>3</v>
      </c>
      <c r="V1" s="38" t="s">
        <v>18</v>
      </c>
      <c r="W1" s="37" t="s">
        <v>20</v>
      </c>
      <c r="X1" s="38" t="s">
        <v>18</v>
      </c>
      <c r="Y1" s="37" t="s">
        <v>4</v>
      </c>
      <c r="Z1" s="38" t="s">
        <v>18</v>
      </c>
      <c r="AA1" s="37" t="s">
        <v>6</v>
      </c>
    </row>
    <row r="2" spans="2:27" ht="19.5" thickBot="1">
      <c r="B2" s="19">
        <v>39142</v>
      </c>
      <c r="C2" s="20">
        <v>573277</v>
      </c>
      <c r="D2" s="22">
        <v>-7.8E-2</v>
      </c>
      <c r="E2" s="20">
        <v>77141</v>
      </c>
      <c r="F2" s="22">
        <v>-0.24</v>
      </c>
      <c r="G2" s="20">
        <v>55513</v>
      </c>
      <c r="H2" s="22">
        <v>-0.183</v>
      </c>
      <c r="I2" s="20">
        <v>35167</v>
      </c>
      <c r="J2" s="22">
        <v>-0.193</v>
      </c>
      <c r="K2" s="23" t="s">
        <v>45</v>
      </c>
      <c r="L2" s="29" t="s">
        <v>46</v>
      </c>
      <c r="N2" s="39"/>
      <c r="O2" s="40"/>
      <c r="P2" s="70">
        <v>44048</v>
      </c>
      <c r="Q2" s="24">
        <v>43983</v>
      </c>
      <c r="R2" s="69" t="s">
        <v>42</v>
      </c>
      <c r="S2" s="25">
        <v>187918</v>
      </c>
      <c r="T2" s="26">
        <v>-0.13</v>
      </c>
      <c r="U2" s="25">
        <v>22591</v>
      </c>
      <c r="V2" s="26">
        <v>-0.251</v>
      </c>
      <c r="W2" s="25">
        <v>15058</v>
      </c>
      <c r="X2" s="26">
        <v>-0.48599999999999999</v>
      </c>
      <c r="Y2" s="25">
        <v>11761</v>
      </c>
      <c r="Z2" s="26">
        <v>-0.38900000000000001</v>
      </c>
      <c r="AA2" s="30" t="s">
        <v>73</v>
      </c>
    </row>
    <row r="3" spans="2:27" ht="19.5" thickBot="1">
      <c r="B3" s="24">
        <v>39508</v>
      </c>
      <c r="C3" s="25">
        <v>587780</v>
      </c>
      <c r="D3" s="27">
        <v>2.5000000000000001E-2</v>
      </c>
      <c r="E3" s="25">
        <v>50724</v>
      </c>
      <c r="F3" s="26">
        <v>-0.34200000000000003</v>
      </c>
      <c r="G3" s="25">
        <v>42873</v>
      </c>
      <c r="H3" s="26">
        <v>-0.22800000000000001</v>
      </c>
      <c r="I3" s="25">
        <v>29311</v>
      </c>
      <c r="J3" s="26">
        <v>-0.16700000000000001</v>
      </c>
      <c r="K3" s="28" t="s">
        <v>47</v>
      </c>
      <c r="L3" s="30" t="s">
        <v>48</v>
      </c>
      <c r="N3" s="39"/>
      <c r="O3" s="40"/>
      <c r="P3" s="70">
        <v>44134</v>
      </c>
      <c r="Q3" s="24">
        <v>44075</v>
      </c>
      <c r="R3" s="69" t="s">
        <v>76</v>
      </c>
      <c r="S3" s="25">
        <v>220637</v>
      </c>
      <c r="T3" s="26">
        <v>-0.10299999999999999</v>
      </c>
      <c r="U3" s="25">
        <v>31717</v>
      </c>
      <c r="V3" s="27">
        <v>0.63900000000000001</v>
      </c>
      <c r="W3" s="25">
        <v>33228</v>
      </c>
      <c r="X3" s="27">
        <v>0.5</v>
      </c>
      <c r="Y3" s="25">
        <v>22018</v>
      </c>
      <c r="Z3" s="27">
        <v>1.4610000000000001</v>
      </c>
      <c r="AA3" s="30" t="s">
        <v>77</v>
      </c>
    </row>
    <row r="4" spans="2:27" ht="19.5" thickBot="1">
      <c r="B4" s="19">
        <v>39873</v>
      </c>
      <c r="C4" s="20">
        <v>704936</v>
      </c>
      <c r="D4" s="21">
        <v>0.19900000000000001</v>
      </c>
      <c r="E4" s="20">
        <v>57108</v>
      </c>
      <c r="F4" s="21">
        <v>0.126</v>
      </c>
      <c r="G4" s="20">
        <v>39599</v>
      </c>
      <c r="H4" s="22">
        <v>-7.5999999999999998E-2</v>
      </c>
      <c r="I4" s="20">
        <v>19457</v>
      </c>
      <c r="J4" s="22">
        <v>-0.33600000000000002</v>
      </c>
      <c r="K4" s="23" t="s">
        <v>49</v>
      </c>
      <c r="L4" s="29" t="s">
        <v>50</v>
      </c>
      <c r="N4" s="39"/>
      <c r="O4" s="40"/>
      <c r="P4" s="70">
        <v>44225</v>
      </c>
      <c r="Q4" s="24">
        <v>44166</v>
      </c>
      <c r="R4" s="69" t="s">
        <v>80</v>
      </c>
      <c r="S4" s="25">
        <v>197697</v>
      </c>
      <c r="T4" s="26">
        <v>-7.5999999999999998E-2</v>
      </c>
      <c r="U4" s="25">
        <v>20629</v>
      </c>
      <c r="V4" s="27">
        <v>0.10100000000000001</v>
      </c>
      <c r="W4" s="25">
        <v>18750</v>
      </c>
      <c r="X4" s="27">
        <v>0.214</v>
      </c>
      <c r="Y4" s="25">
        <v>22292</v>
      </c>
      <c r="Z4" s="27">
        <v>1.115</v>
      </c>
      <c r="AA4" s="30" t="s">
        <v>81</v>
      </c>
    </row>
    <row r="5" spans="2:27" ht="19.5" thickBot="1">
      <c r="B5" s="24">
        <v>40238</v>
      </c>
      <c r="C5" s="25">
        <v>584484</v>
      </c>
      <c r="D5" s="26">
        <v>-0.17100000000000001</v>
      </c>
      <c r="E5" s="25">
        <v>48939</v>
      </c>
      <c r="F5" s="26">
        <v>-0.14299999999999999</v>
      </c>
      <c r="G5" s="25">
        <v>41694</v>
      </c>
      <c r="H5" s="27">
        <v>5.2999999999999999E-2</v>
      </c>
      <c r="I5" s="25">
        <v>29149</v>
      </c>
      <c r="J5" s="27">
        <v>0.498</v>
      </c>
      <c r="K5" s="28" t="s">
        <v>51</v>
      </c>
      <c r="L5" s="30" t="s">
        <v>52</v>
      </c>
      <c r="N5" s="39"/>
      <c r="O5" s="40"/>
      <c r="P5" s="70">
        <v>44316</v>
      </c>
      <c r="Q5" s="24">
        <v>44256</v>
      </c>
      <c r="R5" s="69" t="s">
        <v>86</v>
      </c>
      <c r="S5" s="25">
        <v>302892</v>
      </c>
      <c r="T5" s="27">
        <v>0.27400000000000002</v>
      </c>
      <c r="U5" s="25">
        <v>2838</v>
      </c>
      <c r="V5" s="26">
        <v>-0.81599999999999995</v>
      </c>
      <c r="W5" s="82">
        <v>-6133</v>
      </c>
      <c r="X5" s="26">
        <v>-1.5489999999999999</v>
      </c>
      <c r="Y5" s="82">
        <v>-33767</v>
      </c>
      <c r="Z5" s="26">
        <v>-10.555</v>
      </c>
      <c r="AA5" s="30" t="s">
        <v>33</v>
      </c>
    </row>
    <row r="6" spans="2:27" ht="19.5" thickBot="1">
      <c r="B6" s="19">
        <v>40603</v>
      </c>
      <c r="C6" s="20">
        <v>635975</v>
      </c>
      <c r="D6" s="21">
        <v>8.7999999999999995E-2</v>
      </c>
      <c r="E6" s="20">
        <v>70588</v>
      </c>
      <c r="F6" s="21">
        <v>0.442</v>
      </c>
      <c r="G6" s="20">
        <v>56322</v>
      </c>
      <c r="H6" s="21">
        <v>0.35099999999999998</v>
      </c>
      <c r="I6" s="20">
        <v>19583</v>
      </c>
      <c r="J6" s="22">
        <v>-0.32800000000000001</v>
      </c>
      <c r="K6" s="23" t="s">
        <v>53</v>
      </c>
      <c r="L6" s="29" t="s">
        <v>54</v>
      </c>
      <c r="N6" s="39"/>
      <c r="O6" s="40"/>
    </row>
    <row r="7" spans="2:27" ht="19.5" thickBot="1">
      <c r="B7" s="24">
        <v>40969</v>
      </c>
      <c r="C7" s="25">
        <v>654600</v>
      </c>
      <c r="D7" s="27">
        <v>2.9000000000000001E-2</v>
      </c>
      <c r="E7" s="25">
        <v>49800</v>
      </c>
      <c r="F7" s="26">
        <v>-0.29499999999999998</v>
      </c>
      <c r="G7" s="25">
        <v>36619</v>
      </c>
      <c r="H7" s="26">
        <v>-0.35</v>
      </c>
      <c r="I7" s="25">
        <v>16113</v>
      </c>
      <c r="J7" s="26">
        <v>-0.17699999999999999</v>
      </c>
      <c r="K7" s="28" t="s">
        <v>55</v>
      </c>
      <c r="L7" s="30" t="s">
        <v>56</v>
      </c>
      <c r="N7" s="39"/>
      <c r="O7" s="40"/>
    </row>
    <row r="8" spans="2:27" ht="19.5" thickBot="1">
      <c r="B8" s="19">
        <v>41334</v>
      </c>
      <c r="C8" s="20">
        <v>656056</v>
      </c>
      <c r="D8" s="21">
        <v>2E-3</v>
      </c>
      <c r="E8" s="20">
        <v>54566</v>
      </c>
      <c r="F8" s="21">
        <v>9.6000000000000002E-2</v>
      </c>
      <c r="G8" s="20">
        <v>44825</v>
      </c>
      <c r="H8" s="21">
        <v>0.224</v>
      </c>
      <c r="I8" s="20">
        <v>29808</v>
      </c>
      <c r="J8" s="21">
        <v>0.85</v>
      </c>
      <c r="K8" s="23" t="s">
        <v>57</v>
      </c>
      <c r="L8" s="29" t="s">
        <v>58</v>
      </c>
      <c r="N8" s="39">
        <v>41334</v>
      </c>
      <c r="O8" s="40" t="s">
        <v>74</v>
      </c>
    </row>
    <row r="9" spans="2:27" ht="19.5" thickBot="1">
      <c r="B9" s="24">
        <v>41699</v>
      </c>
      <c r="C9" s="25">
        <v>706835</v>
      </c>
      <c r="D9" s="27">
        <v>7.6999999999999999E-2</v>
      </c>
      <c r="E9" s="25">
        <v>59171</v>
      </c>
      <c r="F9" s="27">
        <v>8.4000000000000005E-2</v>
      </c>
      <c r="G9" s="25">
        <v>40077</v>
      </c>
      <c r="H9" s="26">
        <v>-0.106</v>
      </c>
      <c r="I9" s="25">
        <v>28694</v>
      </c>
      <c r="J9" s="26">
        <v>-3.6999999999999998E-2</v>
      </c>
      <c r="K9" s="28" t="s">
        <v>59</v>
      </c>
      <c r="L9" s="30" t="s">
        <v>60</v>
      </c>
      <c r="N9" s="39">
        <v>41699</v>
      </c>
      <c r="O9" s="40" t="s">
        <v>74</v>
      </c>
    </row>
    <row r="10" spans="2:27" ht="19.5" thickBot="1">
      <c r="B10" s="19">
        <v>42064</v>
      </c>
      <c r="C10" s="20">
        <v>750627</v>
      </c>
      <c r="D10" s="21">
        <v>6.2E-2</v>
      </c>
      <c r="E10" s="20">
        <v>72859</v>
      </c>
      <c r="F10" s="21">
        <v>0.23100000000000001</v>
      </c>
      <c r="G10" s="20">
        <v>59350</v>
      </c>
      <c r="H10" s="21">
        <v>0.48099999999999998</v>
      </c>
      <c r="I10" s="20">
        <v>43206</v>
      </c>
      <c r="J10" s="21">
        <v>0.50600000000000001</v>
      </c>
      <c r="K10" s="23" t="s">
        <v>61</v>
      </c>
      <c r="L10" s="29" t="s">
        <v>62</v>
      </c>
      <c r="N10" s="39">
        <v>42064</v>
      </c>
      <c r="O10" s="40" t="s">
        <v>74</v>
      </c>
    </row>
    <row r="11" spans="2:27" ht="19.5" thickBot="1">
      <c r="B11" s="24">
        <v>42430</v>
      </c>
      <c r="C11" s="25">
        <v>780072</v>
      </c>
      <c r="D11" s="27">
        <v>3.9E-2</v>
      </c>
      <c r="E11" s="25">
        <v>87376</v>
      </c>
      <c r="F11" s="27">
        <v>0.19900000000000001</v>
      </c>
      <c r="G11" s="25">
        <v>58033</v>
      </c>
      <c r="H11" s="26">
        <v>-2.1999999999999999E-2</v>
      </c>
      <c r="I11" s="25">
        <v>39719</v>
      </c>
      <c r="J11" s="26">
        <v>-8.1000000000000003E-2</v>
      </c>
      <c r="K11" s="28" t="s">
        <v>63</v>
      </c>
      <c r="L11" s="30" t="s">
        <v>64</v>
      </c>
      <c r="N11" s="39">
        <v>42430</v>
      </c>
      <c r="O11" s="40" t="s">
        <v>74</v>
      </c>
    </row>
    <row r="12" spans="2:27" ht="19.5" thickBot="1">
      <c r="B12" s="19">
        <v>42795</v>
      </c>
      <c r="C12" s="20">
        <v>744402</v>
      </c>
      <c r="D12" s="22">
        <v>-4.5999999999999999E-2</v>
      </c>
      <c r="E12" s="20">
        <v>81726</v>
      </c>
      <c r="F12" s="22">
        <v>-6.5000000000000002E-2</v>
      </c>
      <c r="G12" s="20">
        <v>67150</v>
      </c>
      <c r="H12" s="21">
        <v>0.157</v>
      </c>
      <c r="I12" s="20">
        <v>41429</v>
      </c>
      <c r="J12" s="21">
        <v>4.2999999999999997E-2</v>
      </c>
      <c r="K12" s="23" t="s">
        <v>65</v>
      </c>
      <c r="L12" s="29" t="s">
        <v>66</v>
      </c>
      <c r="N12" s="39">
        <v>42795</v>
      </c>
      <c r="O12" s="40" t="s">
        <v>74</v>
      </c>
    </row>
    <row r="13" spans="2:27" ht="19.5" thickBot="1">
      <c r="B13" s="24">
        <v>43160</v>
      </c>
      <c r="C13" s="25">
        <v>856252</v>
      </c>
      <c r="D13" s="27">
        <v>0.15</v>
      </c>
      <c r="E13" s="25">
        <v>104336</v>
      </c>
      <c r="F13" s="27">
        <v>0.27700000000000002</v>
      </c>
      <c r="G13" s="25">
        <v>102476</v>
      </c>
      <c r="H13" s="27">
        <v>0.52600000000000002</v>
      </c>
      <c r="I13" s="25">
        <v>68448</v>
      </c>
      <c r="J13" s="27">
        <v>0.65200000000000002</v>
      </c>
      <c r="K13" s="28" t="s">
        <v>67</v>
      </c>
      <c r="L13" s="30" t="s">
        <v>68</v>
      </c>
      <c r="N13" s="39">
        <v>43160</v>
      </c>
      <c r="O13" s="40" t="s">
        <v>75</v>
      </c>
    </row>
    <row r="14" spans="2:27" ht="19.5" thickBot="1">
      <c r="B14" s="19">
        <v>43525</v>
      </c>
      <c r="C14" s="20">
        <v>897366</v>
      </c>
      <c r="D14" s="21">
        <v>4.8000000000000001E-2</v>
      </c>
      <c r="E14" s="20">
        <v>78844</v>
      </c>
      <c r="F14" s="22">
        <v>-0.24399999999999999</v>
      </c>
      <c r="G14" s="20">
        <v>68539</v>
      </c>
      <c r="H14" s="22">
        <v>-0.33100000000000002</v>
      </c>
      <c r="I14" s="20">
        <v>46252</v>
      </c>
      <c r="J14" s="22">
        <v>-0.32400000000000001</v>
      </c>
      <c r="K14" s="23" t="s">
        <v>69</v>
      </c>
      <c r="L14" s="29" t="s">
        <v>70</v>
      </c>
      <c r="N14" s="39">
        <v>43525</v>
      </c>
      <c r="O14" s="40" t="s">
        <v>75</v>
      </c>
    </row>
    <row r="15" spans="2:27" ht="19.5" thickBot="1">
      <c r="B15" s="24">
        <v>43891</v>
      </c>
      <c r="C15" s="25">
        <v>913775</v>
      </c>
      <c r="D15" s="27">
        <v>1.7999999999999999E-2</v>
      </c>
      <c r="E15" s="25">
        <v>83638</v>
      </c>
      <c r="F15" s="27">
        <v>6.0999999999999999E-2</v>
      </c>
      <c r="G15" s="25">
        <v>78085</v>
      </c>
      <c r="H15" s="27">
        <v>0.13900000000000001</v>
      </c>
      <c r="I15" s="25">
        <v>42277</v>
      </c>
      <c r="J15" s="26">
        <v>-8.5999999999999993E-2</v>
      </c>
      <c r="K15" s="28" t="s">
        <v>71</v>
      </c>
      <c r="L15" s="30" t="s">
        <v>72</v>
      </c>
      <c r="N15" s="39">
        <v>43891</v>
      </c>
      <c r="O15" s="40" t="s">
        <v>75</v>
      </c>
    </row>
    <row r="16" spans="2:27" ht="19.5" thickBot="1">
      <c r="B16" s="19">
        <v>44256</v>
      </c>
      <c r="C16" s="20">
        <v>909144</v>
      </c>
      <c r="D16" s="22">
        <v>-5.0000000000000001E-3</v>
      </c>
      <c r="E16" s="20">
        <v>77775</v>
      </c>
      <c r="F16" s="22">
        <v>-7.0000000000000007E-2</v>
      </c>
      <c r="G16" s="20">
        <v>60903</v>
      </c>
      <c r="H16" s="22">
        <v>-0.22</v>
      </c>
      <c r="I16" s="20">
        <v>22304</v>
      </c>
      <c r="J16" s="22">
        <v>-0.47199999999999998</v>
      </c>
      <c r="K16" s="23" t="s">
        <v>82</v>
      </c>
      <c r="L16" s="29" t="s">
        <v>83</v>
      </c>
      <c r="N16" s="39">
        <v>44256</v>
      </c>
      <c r="O16" s="40" t="s">
        <v>75</v>
      </c>
    </row>
    <row r="17" spans="2:15" ht="19.5" thickBot="1">
      <c r="B17" s="69" t="s">
        <v>84</v>
      </c>
      <c r="C17" s="25">
        <v>842000</v>
      </c>
      <c r="D17" s="26">
        <v>-7.3999999999999996E-2</v>
      </c>
      <c r="E17" s="25">
        <v>59000</v>
      </c>
      <c r="F17" s="26">
        <v>-0.24099999999999999</v>
      </c>
      <c r="G17" s="25">
        <v>50000</v>
      </c>
      <c r="H17" s="26">
        <v>-0.17899999999999999</v>
      </c>
      <c r="I17" s="25">
        <v>34000</v>
      </c>
      <c r="J17" s="27">
        <v>0.52400000000000002</v>
      </c>
      <c r="K17" s="28" t="s">
        <v>85</v>
      </c>
      <c r="L17" s="30" t="s">
        <v>33</v>
      </c>
      <c r="N17" s="41" t="s">
        <v>87</v>
      </c>
      <c r="O17" s="40" t="s">
        <v>75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469AA-752E-4DB7-BD28-6E9345D5546B}">
  <dimension ref="A1:AC37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C2" sqref="C2:D2"/>
    </sheetView>
  </sheetViews>
  <sheetFormatPr defaultRowHeight="12"/>
  <cols>
    <col min="1" max="1" width="9.375" style="1" customWidth="1"/>
    <col min="2" max="2" width="5.375" style="45" customWidth="1"/>
    <col min="3" max="3" width="7.875" style="45" customWidth="1"/>
    <col min="4" max="4" width="6.375" style="45" customWidth="1"/>
    <col min="5" max="5" width="9" style="45" bestFit="1" customWidth="1"/>
    <col min="6" max="6" width="7.625" style="45" customWidth="1"/>
    <col min="7" max="7" width="6.875" style="45" customWidth="1"/>
    <col min="8" max="9" width="6.625" style="45" customWidth="1"/>
    <col min="10" max="10" width="6.125" style="45" customWidth="1"/>
    <col min="11" max="11" width="6.5" style="45" customWidth="1"/>
    <col min="12" max="12" width="6.375" style="45" customWidth="1"/>
    <col min="13" max="13" width="6.75" style="45" customWidth="1"/>
    <col min="14" max="14" width="4.75" style="45" bestFit="1" customWidth="1"/>
    <col min="15" max="15" width="5.125" style="45" customWidth="1"/>
    <col min="16" max="16" width="4.125" style="45" customWidth="1"/>
    <col min="17" max="17" width="5.5" style="45" customWidth="1"/>
    <col min="18" max="18" width="6.875" style="45" customWidth="1"/>
    <col min="19" max="19" width="5.5" style="45" customWidth="1"/>
    <col min="20" max="20" width="3.5" style="45" customWidth="1"/>
    <col min="21" max="21" width="6.375" style="45" customWidth="1"/>
    <col min="22" max="29" width="9" style="45"/>
    <col min="30" max="30" width="5.125" style="45" customWidth="1"/>
    <col min="31" max="16384" width="9" style="45"/>
  </cols>
  <sheetData>
    <row r="1" spans="1:29" s="2" customFormat="1" ht="33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8" t="s">
        <v>40</v>
      </c>
      <c r="S1" s="68" t="s">
        <v>41</v>
      </c>
      <c r="U1" s="68" t="s">
        <v>43</v>
      </c>
      <c r="V1" s="83"/>
      <c r="W1" s="83"/>
      <c r="X1" s="83"/>
      <c r="Y1" s="83"/>
      <c r="Z1" s="83"/>
      <c r="AA1" s="83"/>
      <c r="AB1" s="83"/>
      <c r="AC1" s="83"/>
    </row>
    <row r="2" spans="1:29" ht="41.25" customHeight="1" thickBot="1">
      <c r="A2" s="59" t="s">
        <v>44</v>
      </c>
      <c r="B2" s="42">
        <v>1606</v>
      </c>
      <c r="C2" s="9"/>
      <c r="D2" s="9"/>
      <c r="E2" s="36">
        <f>+E22</f>
        <v>43891</v>
      </c>
      <c r="F2" s="48">
        <f t="shared" ref="F2:M2" si="0">+F22</f>
        <v>913775</v>
      </c>
      <c r="G2" s="49">
        <f t="shared" si="0"/>
        <v>1.8285738483517316E-2</v>
      </c>
      <c r="H2" s="9">
        <f t="shared" si="0"/>
        <v>83638</v>
      </c>
      <c r="I2" s="50">
        <f t="shared" si="0"/>
        <v>9.1530190692457117E-2</v>
      </c>
      <c r="J2" s="48">
        <f t="shared" si="0"/>
        <v>42277</v>
      </c>
      <c r="K2" s="50">
        <f t="shared" si="0"/>
        <v>4.6266312823178571E-2</v>
      </c>
      <c r="L2" s="9">
        <f t="shared" si="0"/>
        <v>231</v>
      </c>
      <c r="M2" s="9">
        <f t="shared" si="0"/>
        <v>4412.8</v>
      </c>
      <c r="N2" s="17">
        <f t="shared" ref="N2" si="1">+B2/L2</f>
        <v>6.9523809523809526</v>
      </c>
      <c r="O2" s="18">
        <f>+B2/M2</f>
        <v>0.36394126178390135</v>
      </c>
      <c r="P2" s="51">
        <f>+P22</f>
        <v>75</v>
      </c>
      <c r="Q2" s="52">
        <f t="shared" ref="Q2" si="2">+P2/B2</f>
        <v>4.6699875466998754E-2</v>
      </c>
      <c r="R2" s="73">
        <f>+R22</f>
        <v>2805390</v>
      </c>
      <c r="S2" s="73">
        <f>+S22</f>
        <v>807764</v>
      </c>
      <c r="T2" s="73"/>
      <c r="U2" s="73">
        <f t="shared" ref="U2" si="3">+U22</f>
        <v>1489116</v>
      </c>
    </row>
    <row r="3" spans="1:29" ht="15.75" customHeight="1">
      <c r="A3" s="61">
        <v>44316</v>
      </c>
      <c r="B3" s="84" t="s">
        <v>28</v>
      </c>
      <c r="C3" s="85"/>
      <c r="D3" s="85"/>
      <c r="E3" s="53">
        <f>+G29</f>
        <v>0.01</v>
      </c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1"/>
      <c r="S3" s="81"/>
    </row>
    <row r="4" spans="1:29" ht="15.75" customHeight="1">
      <c r="B4" s="88" t="s">
        <v>29</v>
      </c>
      <c r="C4" s="89"/>
      <c r="D4" s="89"/>
      <c r="E4" s="54">
        <f>+K29</f>
        <v>4.1000000000000002E-2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1"/>
      <c r="S4" s="81"/>
    </row>
    <row r="5" spans="1:29" ht="15.75" customHeight="1">
      <c r="B5" s="88" t="s">
        <v>11</v>
      </c>
      <c r="C5" s="89"/>
      <c r="D5" s="89"/>
      <c r="E5" s="55">
        <f>+N29</f>
        <v>9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1"/>
      <c r="S5" s="81"/>
    </row>
    <row r="6" spans="1:29" ht="15.75" customHeight="1">
      <c r="A6" s="62"/>
      <c r="B6" s="88" t="s">
        <v>31</v>
      </c>
      <c r="C6" s="89"/>
      <c r="D6" s="89"/>
      <c r="E6" s="55">
        <f>+B29</f>
        <v>1956.2070965214837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1"/>
      <c r="S6" s="81"/>
    </row>
    <row r="7" spans="1:29" ht="15.75" customHeight="1" thickBot="1">
      <c r="B7" s="90" t="s">
        <v>32</v>
      </c>
      <c r="C7" s="91"/>
      <c r="D7" s="91"/>
      <c r="E7" s="56">
        <f>+D29</f>
        <v>0.21806170393616667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1"/>
      <c r="S7" s="81"/>
    </row>
    <row r="8" spans="1:29">
      <c r="A8" s="34" t="s">
        <v>15</v>
      </c>
      <c r="C8" s="1" t="s">
        <v>27</v>
      </c>
      <c r="G8" s="14">
        <f>AVERAGE(G9:G21)</f>
        <v>4.204018140409143E-2</v>
      </c>
      <c r="I8" s="14">
        <f>AVERAGE(I9:I21)</f>
        <v>9.7548498969981648E-2</v>
      </c>
      <c r="K8" s="14">
        <f>AVERAGE(K9:K21)</f>
        <v>4.813330321155062E-2</v>
      </c>
      <c r="N8" s="13">
        <f>AVERAGE(N9:N21)</f>
        <v>18.1453825991644</v>
      </c>
      <c r="O8" s="13">
        <f>AVERAGE(O9:O21)</f>
        <v>1.081114930973758</v>
      </c>
    </row>
    <row r="9" spans="1:29">
      <c r="A9" s="1">
        <v>9513</v>
      </c>
      <c r="B9" s="42">
        <v>4900</v>
      </c>
      <c r="C9" s="47">
        <f t="shared" ref="C9:C19" si="4">+J9/L9*1000000</f>
        <v>183066111.40031233</v>
      </c>
      <c r="E9" s="36">
        <f>+コピー!B2</f>
        <v>39142</v>
      </c>
      <c r="F9" s="32">
        <f>+コピー!C2</f>
        <v>573277</v>
      </c>
      <c r="H9" s="32">
        <f>+コピー!E2</f>
        <v>77141</v>
      </c>
      <c r="I9" s="7">
        <f>+H9/F9</f>
        <v>0.13456147726142859</v>
      </c>
      <c r="J9" s="32">
        <f>+コピー!I2</f>
        <v>35167</v>
      </c>
      <c r="K9" s="7">
        <f>+J9/F9</f>
        <v>6.1343818084451322E-2</v>
      </c>
      <c r="L9" s="33">
        <f>VALUE(SUBSTITUTE(コピー!K2,"円","　"))</f>
        <v>192.1</v>
      </c>
      <c r="M9" s="33">
        <f>VALUE(SUBSTITUTE(コピー!L2,"円","　"))</f>
        <v>2523.6999999999998</v>
      </c>
      <c r="N9" s="10">
        <f t="shared" ref="N9:N23" si="5">+B9/L9</f>
        <v>25.507548152004166</v>
      </c>
      <c r="O9" s="10">
        <f>+B9/M9</f>
        <v>1.9415936918017198</v>
      </c>
    </row>
    <row r="10" spans="1:29">
      <c r="B10" s="42">
        <v>3940</v>
      </c>
      <c r="C10" s="47">
        <f t="shared" si="4"/>
        <v>183079325.42161149</v>
      </c>
      <c r="E10" s="36">
        <f>+コピー!B3</f>
        <v>39508</v>
      </c>
      <c r="F10" s="32">
        <f>+コピー!C3</f>
        <v>587780</v>
      </c>
      <c r="G10" s="7">
        <f>+(F10-F9)/F9</f>
        <v>2.5298415949008942E-2</v>
      </c>
      <c r="H10" s="32">
        <f>+コピー!E3</f>
        <v>50724</v>
      </c>
      <c r="I10" s="7">
        <f t="shared" ref="I10:I23" si="6">+H10/F10</f>
        <v>8.6297594338017619E-2</v>
      </c>
      <c r="J10" s="32">
        <f>+コピー!I3</f>
        <v>29311</v>
      </c>
      <c r="K10" s="7">
        <f t="shared" ref="K10:K23" si="7">+J10/F10</f>
        <v>4.9867297288100992E-2</v>
      </c>
      <c r="L10" s="33">
        <f>VALUE(SUBSTITUTE(コピー!K3,"円","　"))</f>
        <v>160.1</v>
      </c>
      <c r="M10" s="33">
        <f>VALUE(SUBSTITUTE(コピー!L3,"円","　"))</f>
        <v>2562.5</v>
      </c>
      <c r="N10" s="10">
        <f t="shared" si="5"/>
        <v>24.609618988132418</v>
      </c>
      <c r="O10" s="10">
        <f t="shared" ref="O10:O22" si="8">+B10/M10</f>
        <v>1.5375609756097561</v>
      </c>
    </row>
    <row r="11" spans="1:29">
      <c r="B11" s="42">
        <v>2740</v>
      </c>
      <c r="C11" s="47">
        <f t="shared" si="4"/>
        <v>183038570.08466604</v>
      </c>
      <c r="E11" s="36">
        <f>+コピー!B4</f>
        <v>39873</v>
      </c>
      <c r="F11" s="32">
        <f>+コピー!C4</f>
        <v>704936</v>
      </c>
      <c r="G11" s="7">
        <f t="shared" ref="G11:G23" si="9">+(F11-F10)/F10</f>
        <v>0.19931947327231278</v>
      </c>
      <c r="H11" s="32">
        <f>+コピー!E4</f>
        <v>57108</v>
      </c>
      <c r="I11" s="7">
        <f t="shared" si="6"/>
        <v>8.101160956455622E-2</v>
      </c>
      <c r="J11" s="32">
        <f>+コピー!I4</f>
        <v>19457</v>
      </c>
      <c r="K11" s="7">
        <f t="shared" si="7"/>
        <v>2.7601087190893926E-2</v>
      </c>
      <c r="L11" s="33">
        <f>VALUE(SUBSTITUTE(コピー!K4,"円","　"))</f>
        <v>106.3</v>
      </c>
      <c r="M11" s="33">
        <f>VALUE(SUBSTITUTE(コピー!L4,"円","　"))</f>
        <v>2081.6</v>
      </c>
      <c r="N11" s="10">
        <f t="shared" si="5"/>
        <v>25.776105362182502</v>
      </c>
      <c r="O11" s="10">
        <f t="shared" si="8"/>
        <v>1.3162951575710993</v>
      </c>
    </row>
    <row r="12" spans="1:29">
      <c r="B12" s="42">
        <v>2814</v>
      </c>
      <c r="C12" s="47">
        <f t="shared" si="4"/>
        <v>183096733.66834173</v>
      </c>
      <c r="E12" s="36">
        <f>+コピー!B5</f>
        <v>40238</v>
      </c>
      <c r="F12" s="32">
        <f>+コピー!C5</f>
        <v>584484</v>
      </c>
      <c r="G12" s="7">
        <f t="shared" si="9"/>
        <v>-0.1708694122587015</v>
      </c>
      <c r="H12" s="32">
        <f>+コピー!E5</f>
        <v>48939</v>
      </c>
      <c r="I12" s="7">
        <f t="shared" si="6"/>
        <v>8.3730264643685715E-2</v>
      </c>
      <c r="J12" s="32">
        <f>+コピー!I5</f>
        <v>29149</v>
      </c>
      <c r="K12" s="7">
        <f t="shared" si="7"/>
        <v>4.9871339506299572E-2</v>
      </c>
      <c r="L12" s="33">
        <f>VALUE(SUBSTITUTE(コピー!K5,"円","　"))</f>
        <v>159.19999999999999</v>
      </c>
      <c r="M12" s="33">
        <f>VALUE(SUBSTITUTE(コピー!L5,"円","　"))</f>
        <v>2255.8000000000002</v>
      </c>
      <c r="N12" s="10">
        <f t="shared" si="5"/>
        <v>17.675879396984925</v>
      </c>
      <c r="O12" s="10">
        <f t="shared" si="8"/>
        <v>1.2474510151609184</v>
      </c>
    </row>
    <row r="13" spans="1:29">
      <c r="B13" s="42">
        <v>2175</v>
      </c>
      <c r="C13" s="47">
        <f t="shared" si="4"/>
        <v>183018691.58878505</v>
      </c>
      <c r="E13" s="36">
        <f>+コピー!B6</f>
        <v>40603</v>
      </c>
      <c r="F13" s="32">
        <f>+コピー!C6</f>
        <v>635975</v>
      </c>
      <c r="G13" s="7">
        <f t="shared" si="9"/>
        <v>8.8096509057561889E-2</v>
      </c>
      <c r="H13" s="32">
        <f>+コピー!E6</f>
        <v>70588</v>
      </c>
      <c r="I13" s="7">
        <f t="shared" si="6"/>
        <v>0.11099178426824954</v>
      </c>
      <c r="J13" s="32">
        <f>+コピー!I6</f>
        <v>19583</v>
      </c>
      <c r="K13" s="7">
        <f t="shared" si="7"/>
        <v>3.0792090884075633E-2</v>
      </c>
      <c r="L13" s="33">
        <f>VALUE(SUBSTITUTE(コピー!K6,"円","　"))</f>
        <v>107</v>
      </c>
      <c r="M13" s="33">
        <f>VALUE(SUBSTITUTE(コピー!L6,"円","　"))</f>
        <v>2275.6999999999998</v>
      </c>
      <c r="N13" s="10">
        <f t="shared" si="5"/>
        <v>20.327102803738317</v>
      </c>
      <c r="O13" s="10">
        <f t="shared" si="8"/>
        <v>0.95574987915806131</v>
      </c>
      <c r="R13" s="47">
        <v>2012386</v>
      </c>
      <c r="S13" s="47">
        <v>415761</v>
      </c>
      <c r="T13" s="57">
        <f>+S13/R13</f>
        <v>0.20660101988385926</v>
      </c>
      <c r="U13" s="47">
        <v>1391832</v>
      </c>
    </row>
    <row r="14" spans="1:29">
      <c r="B14" s="42">
        <v>2030</v>
      </c>
      <c r="C14" s="47">
        <f t="shared" si="4"/>
        <v>183102272.72727272</v>
      </c>
      <c r="E14" s="36">
        <f>+コピー!B7</f>
        <v>40969</v>
      </c>
      <c r="F14" s="32">
        <f>+コピー!C7</f>
        <v>654600</v>
      </c>
      <c r="G14" s="7">
        <f t="shared" si="9"/>
        <v>2.9285742364086639E-2</v>
      </c>
      <c r="H14" s="32">
        <f>+コピー!E7</f>
        <v>49800</v>
      </c>
      <c r="I14" s="7">
        <f t="shared" si="6"/>
        <v>7.6076993583868005E-2</v>
      </c>
      <c r="J14" s="32">
        <f>+コピー!I7</f>
        <v>16113</v>
      </c>
      <c r="K14" s="7">
        <f t="shared" si="7"/>
        <v>2.4615032080659946E-2</v>
      </c>
      <c r="L14" s="33">
        <f>VALUE(SUBSTITUTE(コピー!K7,"円","　"))</f>
        <v>88</v>
      </c>
      <c r="M14" s="33">
        <f>VALUE(SUBSTITUTE(コピー!L7,"円","　"))</f>
        <v>2225.1999999999998</v>
      </c>
      <c r="N14" s="10">
        <f t="shared" si="5"/>
        <v>23.068181818181817</v>
      </c>
      <c r="O14" s="10">
        <f t="shared" si="8"/>
        <v>0.91227754808556538</v>
      </c>
      <c r="R14" s="47">
        <v>2016394</v>
      </c>
      <c r="S14" s="47">
        <v>407383</v>
      </c>
      <c r="T14" s="57">
        <f t="shared" ref="T14:T23" si="10">+S14/R14</f>
        <v>0.20203541569752737</v>
      </c>
      <c r="U14" s="47">
        <v>1400621</v>
      </c>
    </row>
    <row r="15" spans="1:29">
      <c r="B15" s="42">
        <v>3100</v>
      </c>
      <c r="C15" s="47">
        <f t="shared" si="4"/>
        <v>183095823.09582308</v>
      </c>
      <c r="E15" s="36">
        <f>+コピー!B8</f>
        <v>41334</v>
      </c>
      <c r="F15" s="32">
        <f>+コピー!C8</f>
        <v>656056</v>
      </c>
      <c r="G15" s="7">
        <f t="shared" si="9"/>
        <v>2.2242590895203179E-3</v>
      </c>
      <c r="H15" s="32">
        <f>+コピー!E8</f>
        <v>54566</v>
      </c>
      <c r="I15" s="7">
        <f t="shared" si="6"/>
        <v>8.3172777933591041E-2</v>
      </c>
      <c r="J15" s="32">
        <f>+コピー!I8</f>
        <v>29808</v>
      </c>
      <c r="K15" s="7">
        <f t="shared" si="7"/>
        <v>4.5435145780238273E-2</v>
      </c>
      <c r="L15" s="33">
        <f>VALUE(SUBSTITUTE(コピー!K8,"円","　"))</f>
        <v>162.80000000000001</v>
      </c>
      <c r="M15" s="33">
        <f>VALUE(SUBSTITUTE(コピー!L8,"円","　"))</f>
        <v>2479.6999999999998</v>
      </c>
      <c r="N15" s="10">
        <f t="shared" si="5"/>
        <v>19.04176904176904</v>
      </c>
      <c r="O15" s="10">
        <f t="shared" si="8"/>
        <v>1.2501512279711255</v>
      </c>
      <c r="P15" s="32">
        <f>VALUE(SUBSTITUTE(コピー!O8,"円","　"))</f>
        <v>70</v>
      </c>
      <c r="Q15" s="7">
        <f t="shared" ref="Q15:Q23" si="11">+P15/B15</f>
        <v>2.2580645161290321E-2</v>
      </c>
      <c r="R15" s="47">
        <v>2169909</v>
      </c>
      <c r="S15" s="47">
        <v>453904</v>
      </c>
      <c r="T15" s="57">
        <f t="shared" si="10"/>
        <v>0.20918112234199682</v>
      </c>
      <c r="U15" s="47">
        <v>1473772</v>
      </c>
    </row>
    <row r="16" spans="1:29">
      <c r="B16" s="42">
        <v>3290</v>
      </c>
      <c r="C16" s="47">
        <f t="shared" si="4"/>
        <v>182997448.97959185</v>
      </c>
      <c r="E16" s="36">
        <f>+コピー!B9</f>
        <v>41699</v>
      </c>
      <c r="F16" s="32">
        <f>+コピー!C9</f>
        <v>706835</v>
      </c>
      <c r="G16" s="7">
        <f t="shared" si="9"/>
        <v>7.7400404843488965E-2</v>
      </c>
      <c r="H16" s="32">
        <f>+コピー!E9</f>
        <v>59171</v>
      </c>
      <c r="I16" s="7">
        <f t="shared" si="6"/>
        <v>8.3712606195222361E-2</v>
      </c>
      <c r="J16" s="32">
        <f>+コピー!I9</f>
        <v>28694</v>
      </c>
      <c r="K16" s="7">
        <f t="shared" si="7"/>
        <v>4.0595046934574545E-2</v>
      </c>
      <c r="L16" s="33">
        <f>VALUE(SUBSTITUTE(コピー!K9,"円","　"))</f>
        <v>156.80000000000001</v>
      </c>
      <c r="M16" s="33">
        <f>VALUE(SUBSTITUTE(コピー!L9,"円","　"))</f>
        <v>2820.1</v>
      </c>
      <c r="N16" s="10">
        <f t="shared" si="5"/>
        <v>20.982142857142854</v>
      </c>
      <c r="O16" s="10">
        <f t="shared" si="8"/>
        <v>1.1666252969752846</v>
      </c>
      <c r="P16" s="32">
        <f>VALUE(SUBSTITUTE(コピー!O9,"円","　"))</f>
        <v>70</v>
      </c>
      <c r="Q16" s="7">
        <f t="shared" si="11"/>
        <v>2.1276595744680851E-2</v>
      </c>
      <c r="R16" s="47">
        <v>2385216</v>
      </c>
      <c r="S16" s="47">
        <v>516212</v>
      </c>
      <c r="T16" s="57">
        <f t="shared" si="10"/>
        <v>0.2164214897099466</v>
      </c>
      <c r="U16" s="47">
        <v>1599659</v>
      </c>
    </row>
    <row r="17" spans="2:21">
      <c r="B17" s="42">
        <v>4325</v>
      </c>
      <c r="C17" s="47">
        <f t="shared" si="4"/>
        <v>183076271.18644068</v>
      </c>
      <c r="E17" s="36">
        <f>+コピー!B10</f>
        <v>42064</v>
      </c>
      <c r="F17" s="32">
        <f>+コピー!C10</f>
        <v>750627</v>
      </c>
      <c r="G17" s="7">
        <f t="shared" si="9"/>
        <v>6.1955053159506814E-2</v>
      </c>
      <c r="H17" s="32">
        <f>+コピー!E10</f>
        <v>72859</v>
      </c>
      <c r="I17" s="7">
        <f t="shared" si="6"/>
        <v>9.706418767243917E-2</v>
      </c>
      <c r="J17" s="32">
        <f>+コピー!I10</f>
        <v>43206</v>
      </c>
      <c r="K17" s="7">
        <f t="shared" si="7"/>
        <v>5.7559879940369853E-2</v>
      </c>
      <c r="L17" s="33">
        <f>VALUE(SUBSTITUTE(コピー!K10,"円","　"))</f>
        <v>236</v>
      </c>
      <c r="M17" s="33">
        <f>VALUE(SUBSTITUTE(コピー!L10,"円","　"))</f>
        <v>3762.6</v>
      </c>
      <c r="N17" s="10">
        <f t="shared" si="5"/>
        <v>18.326271186440678</v>
      </c>
      <c r="O17" s="10">
        <f t="shared" si="8"/>
        <v>1.1494711104023814</v>
      </c>
      <c r="P17" s="32">
        <f>VALUE(SUBSTITUTE(コピー!O10,"円","　"))</f>
        <v>70</v>
      </c>
      <c r="Q17" s="7">
        <f t="shared" si="11"/>
        <v>1.6184971098265895E-2</v>
      </c>
      <c r="R17" s="47">
        <v>2659149</v>
      </c>
      <c r="S17" s="47">
        <v>688732</v>
      </c>
      <c r="T17" s="57">
        <f t="shared" si="10"/>
        <v>0.25900466653053289</v>
      </c>
      <c r="U17" s="47">
        <v>1654505</v>
      </c>
    </row>
    <row r="18" spans="2:21">
      <c r="B18" s="42">
        <v>2379</v>
      </c>
      <c r="C18" s="47">
        <f t="shared" si="4"/>
        <v>183036866.359447</v>
      </c>
      <c r="E18" s="36">
        <f>+コピー!B11</f>
        <v>42430</v>
      </c>
      <c r="F18" s="32">
        <f>+コピー!C11</f>
        <v>780072</v>
      </c>
      <c r="G18" s="7">
        <f t="shared" si="9"/>
        <v>3.9227206055737401E-2</v>
      </c>
      <c r="H18" s="32">
        <f>+コピー!E11</f>
        <v>87376</v>
      </c>
      <c r="I18" s="7">
        <f t="shared" si="6"/>
        <v>0.11201017341988945</v>
      </c>
      <c r="J18" s="32">
        <f>+コピー!I11</f>
        <v>39719</v>
      </c>
      <c r="K18" s="7">
        <f t="shared" si="7"/>
        <v>5.0917094832271893E-2</v>
      </c>
      <c r="L18" s="33">
        <f>VALUE(SUBSTITUTE(コピー!K11,"円","　"))</f>
        <v>217</v>
      </c>
      <c r="M18" s="33">
        <f>VALUE(SUBSTITUTE(コピー!L11,"円","　"))</f>
        <v>3671.9</v>
      </c>
      <c r="N18" s="10">
        <f t="shared" si="5"/>
        <v>10.963133640552995</v>
      </c>
      <c r="O18" s="10">
        <f t="shared" si="8"/>
        <v>0.64789346115090274</v>
      </c>
      <c r="P18" s="32">
        <f>VALUE(SUBSTITUTE(コピー!O11,"円","　"))</f>
        <v>70</v>
      </c>
      <c r="Q18" s="7">
        <f t="shared" si="11"/>
        <v>2.9424127784783524E-2</v>
      </c>
      <c r="R18" s="47">
        <v>2546272</v>
      </c>
      <c r="S18" s="47">
        <v>672143</v>
      </c>
      <c r="T18" s="57">
        <f t="shared" si="10"/>
        <v>0.26397140603988889</v>
      </c>
      <c r="U18" s="47">
        <v>1541122</v>
      </c>
    </row>
    <row r="19" spans="2:21">
      <c r="B19" s="42">
        <v>2778</v>
      </c>
      <c r="C19" s="47">
        <f t="shared" si="4"/>
        <v>183071144.49845338</v>
      </c>
      <c r="E19" s="36">
        <f>+コピー!B12</f>
        <v>42795</v>
      </c>
      <c r="F19" s="32">
        <f>+コピー!C12</f>
        <v>744402</v>
      </c>
      <c r="G19" s="7">
        <f t="shared" si="9"/>
        <v>-4.5726548318616743E-2</v>
      </c>
      <c r="H19" s="32">
        <f>+コピー!E12</f>
        <v>81726</v>
      </c>
      <c r="I19" s="7">
        <f t="shared" si="6"/>
        <v>0.10978745355332199</v>
      </c>
      <c r="J19" s="32">
        <f>+コピー!I12</f>
        <v>41429</v>
      </c>
      <c r="K19" s="7">
        <f t="shared" si="7"/>
        <v>5.565406863495799E-2</v>
      </c>
      <c r="L19" s="33">
        <f>VALUE(SUBSTITUTE(コピー!K12,"円","　"))</f>
        <v>226.3</v>
      </c>
      <c r="M19" s="33">
        <f>VALUE(SUBSTITUTE(コピー!L12,"円","　"))</f>
        <v>3954.2</v>
      </c>
      <c r="N19" s="10">
        <f t="shared" si="5"/>
        <v>12.275740167918691</v>
      </c>
      <c r="O19" s="10">
        <f t="shared" si="8"/>
        <v>0.7025441302918416</v>
      </c>
      <c r="P19" s="32">
        <f>VALUE(SUBSTITUTE(コピー!O12,"円","　"))</f>
        <v>70</v>
      </c>
      <c r="Q19" s="7">
        <f t="shared" si="11"/>
        <v>2.51979841612671E-2</v>
      </c>
      <c r="R19" s="47">
        <v>2606285</v>
      </c>
      <c r="S19" s="47">
        <v>723819</v>
      </c>
      <c r="T19" s="57">
        <f t="shared" si="10"/>
        <v>0.27772058696573859</v>
      </c>
      <c r="U19" s="47">
        <v>1502840</v>
      </c>
    </row>
    <row r="20" spans="2:21">
      <c r="B20" s="42">
        <v>2860</v>
      </c>
      <c r="C20" s="47">
        <f>+J20/L20*1000000</f>
        <v>183064990.63920835</v>
      </c>
      <c r="E20" s="36">
        <f>+コピー!B13</f>
        <v>43160</v>
      </c>
      <c r="F20" s="32">
        <f>+コピー!C13</f>
        <v>856252</v>
      </c>
      <c r="G20" s="7">
        <f t="shared" si="9"/>
        <v>0.15025483542494511</v>
      </c>
      <c r="H20" s="32">
        <f>+コピー!E13</f>
        <v>104336</v>
      </c>
      <c r="I20" s="7">
        <f t="shared" si="6"/>
        <v>0.12185197815596344</v>
      </c>
      <c r="J20" s="32">
        <f>+コピー!I13</f>
        <v>68448</v>
      </c>
      <c r="K20" s="7">
        <f t="shared" si="7"/>
        <v>7.9939083353965892E-2</v>
      </c>
      <c r="L20" s="33">
        <f>VALUE(SUBSTITUTE(コピー!K13,"円","　"))</f>
        <v>373.9</v>
      </c>
      <c r="M20" s="33">
        <f>VALUE(SUBSTITUTE(コピー!L13,"円","　"))</f>
        <v>4301</v>
      </c>
      <c r="N20" s="10">
        <f t="shared" si="5"/>
        <v>7.6491040385129718</v>
      </c>
      <c r="O20" s="10">
        <f t="shared" si="8"/>
        <v>0.66496163682864451</v>
      </c>
      <c r="P20" s="32">
        <f>VALUE(SUBSTITUTE(コピー!O13,"円","　"))</f>
        <v>75</v>
      </c>
      <c r="Q20" s="7">
        <f>+P15/B20</f>
        <v>2.4475524475524476E-2</v>
      </c>
      <c r="R20" s="47">
        <v>2647221</v>
      </c>
      <c r="S20" s="47">
        <v>787291</v>
      </c>
      <c r="T20" s="57">
        <f t="shared" si="10"/>
        <v>0.29740282356478737</v>
      </c>
      <c r="U20" s="47">
        <v>1431682</v>
      </c>
    </row>
    <row r="21" spans="2:21">
      <c r="B21" s="42">
        <v>2448</v>
      </c>
      <c r="C21" s="47">
        <f>+J21/L21*1000000</f>
        <v>183031262.36644244</v>
      </c>
      <c r="E21" s="36">
        <f>+コピー!B14</f>
        <v>43525</v>
      </c>
      <c r="F21" s="32">
        <f>+コピー!C14</f>
        <v>897366</v>
      </c>
      <c r="G21" s="7">
        <f t="shared" si="9"/>
        <v>4.8016238210246517E-2</v>
      </c>
      <c r="H21" s="32">
        <f>+コピー!E14</f>
        <v>78844</v>
      </c>
      <c r="I21" s="7">
        <f t="shared" si="6"/>
        <v>8.7861586019528259E-2</v>
      </c>
      <c r="J21" s="32">
        <f>+コピー!I14</f>
        <v>46252</v>
      </c>
      <c r="K21" s="7">
        <f t="shared" si="7"/>
        <v>5.1541957239298122E-2</v>
      </c>
      <c r="L21" s="33">
        <f>VALUE(SUBSTITUTE(コピー!K14,"円","　"))</f>
        <v>252.7</v>
      </c>
      <c r="M21" s="33">
        <f>VALUE(SUBSTITUTE(コピー!L14,"円","　"))</f>
        <v>4356.5</v>
      </c>
      <c r="N21" s="10">
        <f t="shared" si="5"/>
        <v>9.6873763355757827</v>
      </c>
      <c r="O21" s="10">
        <f t="shared" si="8"/>
        <v>0.56191897165155513</v>
      </c>
      <c r="P21" s="32">
        <f>VALUE(SUBSTITUTE(コピー!O14,"円","　"))</f>
        <v>75</v>
      </c>
      <c r="Q21" s="7">
        <f t="shared" si="11"/>
        <v>3.0637254901960783E-2</v>
      </c>
      <c r="R21" s="47">
        <v>2766179</v>
      </c>
      <c r="S21" s="47">
        <v>797459</v>
      </c>
      <c r="T21" s="57">
        <f t="shared" si="10"/>
        <v>0.28828900805045515</v>
      </c>
      <c r="U21" s="47">
        <v>1521678</v>
      </c>
    </row>
    <row r="22" spans="2:21">
      <c r="B22" s="42">
        <v>2045</v>
      </c>
      <c r="C22" s="47">
        <f>+J22/L22*1000000</f>
        <v>183017316.01731601</v>
      </c>
      <c r="D22" s="66">
        <v>43951</v>
      </c>
      <c r="E22" s="36">
        <f>+コピー!B15</f>
        <v>43891</v>
      </c>
      <c r="F22" s="32">
        <f>+コピー!C15</f>
        <v>913775</v>
      </c>
      <c r="G22" s="7">
        <f t="shared" si="9"/>
        <v>1.8285738483517316E-2</v>
      </c>
      <c r="H22" s="32">
        <f>+コピー!E15</f>
        <v>83638</v>
      </c>
      <c r="I22" s="7">
        <f t="shared" si="6"/>
        <v>9.1530190692457117E-2</v>
      </c>
      <c r="J22" s="32">
        <f>+コピー!I15</f>
        <v>42277</v>
      </c>
      <c r="K22" s="7">
        <f t="shared" si="7"/>
        <v>4.6266312823178571E-2</v>
      </c>
      <c r="L22" s="33">
        <f>VALUE(SUBSTITUTE(コピー!K15,"円","　"))</f>
        <v>231</v>
      </c>
      <c r="M22" s="33">
        <f>VALUE(SUBSTITUTE(コピー!L15,"円","　"))</f>
        <v>4412.8</v>
      </c>
      <c r="N22" s="10">
        <f t="shared" si="5"/>
        <v>8.8528138528138527</v>
      </c>
      <c r="O22" s="10">
        <f t="shared" si="8"/>
        <v>0.463424583031182</v>
      </c>
      <c r="P22" s="32">
        <f>VALUE(SUBSTITUTE(コピー!O15,"円","　"))</f>
        <v>75</v>
      </c>
      <c r="Q22" s="7">
        <f t="shared" si="11"/>
        <v>3.6674816625916873E-2</v>
      </c>
      <c r="R22" s="47">
        <v>2805390</v>
      </c>
      <c r="S22" s="47">
        <v>807764</v>
      </c>
      <c r="T22" s="57">
        <f t="shared" si="10"/>
        <v>0.28793287207839197</v>
      </c>
      <c r="U22" s="47">
        <v>1489116</v>
      </c>
    </row>
    <row r="23" spans="2:21">
      <c r="B23" s="42">
        <v>1922</v>
      </c>
      <c r="C23" s="47">
        <f>+J23/L23*1000000</f>
        <v>182969647.25184578</v>
      </c>
      <c r="D23" s="66">
        <v>44316</v>
      </c>
      <c r="E23" s="36">
        <f>+コピー!B16</f>
        <v>44256</v>
      </c>
      <c r="F23" s="32">
        <f>+コピー!C16</f>
        <v>909144</v>
      </c>
      <c r="G23" s="7">
        <f t="shared" si="9"/>
        <v>-5.0679871959727505E-3</v>
      </c>
      <c r="H23" s="32">
        <f>+コピー!E16</f>
        <v>77775</v>
      </c>
      <c r="I23" s="7">
        <f t="shared" si="6"/>
        <v>8.5547504025764901E-2</v>
      </c>
      <c r="J23" s="32">
        <f>+コピー!I16</f>
        <v>22304</v>
      </c>
      <c r="K23" s="7">
        <f t="shared" si="7"/>
        <v>2.4532967274711156E-2</v>
      </c>
      <c r="L23" s="33">
        <f>VALUE(SUBSTITUTE(コピー!K16,"円","　"))</f>
        <v>121.9</v>
      </c>
      <c r="M23" s="33">
        <f>VALUE(SUBSTITUTE(コピー!L16,"円","　"))</f>
        <v>4420.3999999999996</v>
      </c>
      <c r="N23" s="10">
        <f t="shared" si="5"/>
        <v>15.767022149302706</v>
      </c>
      <c r="P23" s="32">
        <f>VALUE(SUBSTITUTE(コピー!O16,"円","　"))</f>
        <v>75</v>
      </c>
      <c r="Q23" s="7">
        <f t="shared" si="11"/>
        <v>3.9021852237252859E-2</v>
      </c>
      <c r="R23" s="47">
        <v>2250502</v>
      </c>
      <c r="S23" s="47">
        <v>670528</v>
      </c>
      <c r="T23" s="57">
        <f t="shared" si="10"/>
        <v>0.2979459693881632</v>
      </c>
      <c r="U23" s="47"/>
    </row>
    <row r="24" spans="2:21">
      <c r="B24" s="46">
        <f t="shared" ref="B24:B29" si="12">+L24*N24</f>
        <v>1861.2639301930151</v>
      </c>
      <c r="C24" s="67">
        <f t="shared" ref="C24:C29" si="13">+C23</f>
        <v>182969647.25184578</v>
      </c>
      <c r="E24" s="31">
        <v>2022</v>
      </c>
      <c r="F24" s="46">
        <f>+F22*(1+G24)</f>
        <v>922912.75</v>
      </c>
      <c r="G24" s="63">
        <v>0.01</v>
      </c>
      <c r="H24" s="46">
        <f t="shared" ref="H24:H29" si="14">+F24*I24</f>
        <v>81216.322</v>
      </c>
      <c r="I24" s="63">
        <v>8.7999999999999995E-2</v>
      </c>
      <c r="J24" s="46">
        <f t="shared" ref="J24:J29" si="15">+F24*K24</f>
        <v>37839.422750000005</v>
      </c>
      <c r="K24" s="63">
        <v>4.1000000000000002E-2</v>
      </c>
      <c r="L24" s="15">
        <f t="shared" ref="L24:L29" si="16">+J24/C24*1000000</f>
        <v>206.80710335477946</v>
      </c>
      <c r="N24" s="77">
        <v>9</v>
      </c>
      <c r="Q24" s="7"/>
      <c r="R24" s="47"/>
      <c r="S24" s="47"/>
      <c r="T24" s="57"/>
      <c r="U24" s="47"/>
    </row>
    <row r="25" spans="2:21">
      <c r="B25" s="46">
        <f t="shared" si="12"/>
        <v>1879.876569494945</v>
      </c>
      <c r="C25" s="67">
        <f t="shared" si="13"/>
        <v>182969647.25184578</v>
      </c>
      <c r="E25" s="31">
        <v>2023</v>
      </c>
      <c r="F25" s="46">
        <f t="shared" ref="F25:F29" si="17">+F24*(1+G25)</f>
        <v>932141.87750000006</v>
      </c>
      <c r="G25" s="63">
        <f t="shared" ref="G25:K29" si="18">+G24</f>
        <v>0.01</v>
      </c>
      <c r="H25" s="46">
        <f t="shared" si="14"/>
        <v>82028.485220000002</v>
      </c>
      <c r="I25" s="63">
        <f t="shared" si="18"/>
        <v>8.7999999999999995E-2</v>
      </c>
      <c r="J25" s="46">
        <f t="shared" si="15"/>
        <v>38217.816977500006</v>
      </c>
      <c r="K25" s="63">
        <f t="shared" si="18"/>
        <v>4.1000000000000002E-2</v>
      </c>
      <c r="L25" s="15">
        <f t="shared" si="16"/>
        <v>208.87517438832722</v>
      </c>
      <c r="N25" s="77">
        <f t="shared" ref="N25:N29" si="19">+N24</f>
        <v>9</v>
      </c>
      <c r="Q25" s="7"/>
      <c r="R25" s="47"/>
      <c r="S25" s="47"/>
      <c r="T25" s="57"/>
      <c r="U25" s="47"/>
    </row>
    <row r="26" spans="2:21">
      <c r="B26" s="46">
        <f t="shared" si="12"/>
        <v>1898.6753351898944</v>
      </c>
      <c r="C26" s="67">
        <f t="shared" si="13"/>
        <v>182969647.25184578</v>
      </c>
      <c r="E26" s="31">
        <v>2024</v>
      </c>
      <c r="F26" s="46">
        <f t="shared" si="17"/>
        <v>941463.29627500009</v>
      </c>
      <c r="G26" s="63">
        <f t="shared" si="18"/>
        <v>0.01</v>
      </c>
      <c r="H26" s="46">
        <f t="shared" si="14"/>
        <v>82848.770072200001</v>
      </c>
      <c r="I26" s="63">
        <f t="shared" si="18"/>
        <v>8.7999999999999995E-2</v>
      </c>
      <c r="J26" s="46">
        <f t="shared" si="15"/>
        <v>38599.995147275004</v>
      </c>
      <c r="K26" s="63">
        <f t="shared" si="18"/>
        <v>4.1000000000000002E-2</v>
      </c>
      <c r="L26" s="15">
        <f t="shared" si="16"/>
        <v>210.9639261322105</v>
      </c>
      <c r="N26" s="77">
        <f t="shared" si="19"/>
        <v>9</v>
      </c>
      <c r="Q26" s="7"/>
      <c r="R26" s="47"/>
      <c r="S26" s="47"/>
      <c r="T26" s="57"/>
      <c r="U26" s="47"/>
    </row>
    <row r="27" spans="2:21">
      <c r="B27" s="46">
        <f t="shared" si="12"/>
        <v>1917.6620885417935</v>
      </c>
      <c r="C27" s="67">
        <f t="shared" si="13"/>
        <v>182969647.25184578</v>
      </c>
      <c r="E27" s="31">
        <v>2025</v>
      </c>
      <c r="F27" s="46">
        <f t="shared" si="17"/>
        <v>950877.92923775013</v>
      </c>
      <c r="G27" s="63">
        <f t="shared" si="18"/>
        <v>0.01</v>
      </c>
      <c r="H27" s="46">
        <f t="shared" si="14"/>
        <v>83677.257772922007</v>
      </c>
      <c r="I27" s="63">
        <f t="shared" si="18"/>
        <v>8.7999999999999995E-2</v>
      </c>
      <c r="J27" s="46">
        <f t="shared" si="15"/>
        <v>38985.995098747757</v>
      </c>
      <c r="K27" s="63">
        <f t="shared" si="18"/>
        <v>4.1000000000000002E-2</v>
      </c>
      <c r="L27" s="15">
        <f t="shared" si="16"/>
        <v>213.07356539353262</v>
      </c>
      <c r="N27" s="77">
        <f t="shared" si="19"/>
        <v>9</v>
      </c>
      <c r="Q27" s="7"/>
      <c r="R27" s="47"/>
      <c r="S27" s="47"/>
      <c r="T27" s="57"/>
      <c r="U27" s="47"/>
    </row>
    <row r="28" spans="2:21">
      <c r="B28" s="46">
        <f t="shared" si="12"/>
        <v>1936.8387094272114</v>
      </c>
      <c r="C28" s="67">
        <f t="shared" si="13"/>
        <v>182969647.25184578</v>
      </c>
      <c r="E28" s="31">
        <v>2026</v>
      </c>
      <c r="F28" s="46">
        <f t="shared" si="17"/>
        <v>960386.70853012765</v>
      </c>
      <c r="G28" s="63">
        <f t="shared" si="18"/>
        <v>0.01</v>
      </c>
      <c r="H28" s="46">
        <f t="shared" si="14"/>
        <v>84514.030350651228</v>
      </c>
      <c r="I28" s="63">
        <f t="shared" si="18"/>
        <v>8.7999999999999995E-2</v>
      </c>
      <c r="J28" s="46">
        <f t="shared" si="15"/>
        <v>39375.855049735233</v>
      </c>
      <c r="K28" s="63">
        <f t="shared" si="18"/>
        <v>4.1000000000000002E-2</v>
      </c>
      <c r="L28" s="15">
        <f t="shared" si="16"/>
        <v>215.20430104746794</v>
      </c>
      <c r="N28" s="77">
        <f t="shared" si="19"/>
        <v>9</v>
      </c>
      <c r="Q28" s="7"/>
      <c r="R28" s="47"/>
      <c r="S28" s="47"/>
      <c r="T28" s="57"/>
      <c r="U28" s="47"/>
    </row>
    <row r="29" spans="2:21">
      <c r="B29" s="46">
        <f t="shared" si="12"/>
        <v>1956.2070965214837</v>
      </c>
      <c r="C29" s="67">
        <f t="shared" si="13"/>
        <v>182969647.25184578</v>
      </c>
      <c r="D29" s="58">
        <f>+(B29-B2)/B2</f>
        <v>0.21806170393616667</v>
      </c>
      <c r="E29" s="31">
        <v>2027</v>
      </c>
      <c r="F29" s="46">
        <f t="shared" si="17"/>
        <v>969990.57561542897</v>
      </c>
      <c r="G29" s="63">
        <f t="shared" si="18"/>
        <v>0.01</v>
      </c>
      <c r="H29" s="46">
        <f t="shared" si="14"/>
        <v>85359.170654157744</v>
      </c>
      <c r="I29" s="63">
        <f t="shared" si="18"/>
        <v>8.7999999999999995E-2</v>
      </c>
      <c r="J29" s="46">
        <f t="shared" si="15"/>
        <v>39769.613600232587</v>
      </c>
      <c r="K29" s="63">
        <f t="shared" si="18"/>
        <v>4.1000000000000002E-2</v>
      </c>
      <c r="L29" s="15">
        <f t="shared" si="16"/>
        <v>217.35634405794264</v>
      </c>
      <c r="N29" s="77">
        <f t="shared" si="19"/>
        <v>9</v>
      </c>
      <c r="Q29" s="7"/>
      <c r="R29" s="47"/>
      <c r="S29" s="47"/>
      <c r="T29" s="57"/>
      <c r="U29" s="47"/>
    </row>
    <row r="30" spans="2:21">
      <c r="C30" s="47">
        <v>183051100</v>
      </c>
    </row>
    <row r="31" spans="2:21" ht="25.5">
      <c r="F31" s="64" t="s">
        <v>34</v>
      </c>
      <c r="G31" s="64" t="s">
        <v>35</v>
      </c>
      <c r="H31" s="64" t="s">
        <v>36</v>
      </c>
      <c r="I31" s="64" t="s">
        <v>37</v>
      </c>
      <c r="J31" s="64" t="s">
        <v>38</v>
      </c>
      <c r="K31" s="64" t="s">
        <v>39</v>
      </c>
    </row>
    <row r="32" spans="2:21">
      <c r="F32" s="65">
        <f>+F22</f>
        <v>913775</v>
      </c>
      <c r="G32" s="65">
        <f>+F21</f>
        <v>897366</v>
      </c>
      <c r="H32" s="72">
        <f>+F20</f>
        <v>856252</v>
      </c>
      <c r="I32" s="65">
        <f>+J22</f>
        <v>42277</v>
      </c>
      <c r="J32" s="65">
        <f>+J21</f>
        <v>46252</v>
      </c>
      <c r="K32" s="65">
        <f>+J20</f>
        <v>68448</v>
      </c>
    </row>
    <row r="33" spans="3:12">
      <c r="C33" s="76" t="s">
        <v>78</v>
      </c>
    </row>
    <row r="34" spans="3:12">
      <c r="C34" s="71">
        <f>+コピー!P2</f>
        <v>44048</v>
      </c>
      <c r="D34" s="71" t="str">
        <f>+コピー!R2</f>
        <v>1Q</v>
      </c>
      <c r="E34" s="36">
        <f>+コピー!Q2</f>
        <v>43983</v>
      </c>
      <c r="F34" s="32">
        <f>+コピー!S2</f>
        <v>187918</v>
      </c>
      <c r="G34" s="7" t="e">
        <f t="shared" ref="G34:G37" si="20">+(F34-F33)/F33</f>
        <v>#DIV/0!</v>
      </c>
      <c r="H34" s="32">
        <f>+コピー!U2</f>
        <v>22591</v>
      </c>
      <c r="I34" s="7">
        <f t="shared" ref="I34:I37" si="21">+H34/F34</f>
        <v>0.12021732883491736</v>
      </c>
      <c r="J34" s="32">
        <f>+コピー!Y2</f>
        <v>11761</v>
      </c>
      <c r="K34" s="7">
        <f t="shared" ref="K34:K37" si="22">+J34/F34</f>
        <v>6.2585808703796333E-2</v>
      </c>
      <c r="L34" s="33">
        <f>VALUE(SUBSTITUTE(コピー!AA2,"円","　"))</f>
        <v>64.3</v>
      </c>
    </row>
    <row r="35" spans="3:12">
      <c r="C35" s="71">
        <f>+コピー!P3</f>
        <v>44134</v>
      </c>
      <c r="D35" s="71" t="str">
        <f>+コピー!R3</f>
        <v>2Q</v>
      </c>
      <c r="E35" s="36">
        <f>+コピー!Q3</f>
        <v>44075</v>
      </c>
      <c r="F35" s="32">
        <f>+コピー!S3</f>
        <v>220637</v>
      </c>
      <c r="G35" s="7">
        <f t="shared" si="20"/>
        <v>0.17411317702402113</v>
      </c>
      <c r="H35" s="32">
        <f>+コピー!U3</f>
        <v>31717</v>
      </c>
      <c r="I35" s="7">
        <f t="shared" si="21"/>
        <v>0.14375195456791018</v>
      </c>
      <c r="J35" s="32">
        <f>+コピー!Y3</f>
        <v>22018</v>
      </c>
      <c r="K35" s="7">
        <f t="shared" si="22"/>
        <v>9.9792872455662471E-2</v>
      </c>
      <c r="L35" s="33">
        <f>VALUE(SUBSTITUTE(コピー!AA3,"円","　"))</f>
        <v>120.3</v>
      </c>
    </row>
    <row r="36" spans="3:12">
      <c r="C36" s="71">
        <f>+コピー!P4</f>
        <v>44225</v>
      </c>
      <c r="D36" s="71" t="str">
        <f>+コピー!R4</f>
        <v>3Q</v>
      </c>
      <c r="E36" s="36">
        <f>+コピー!Q4</f>
        <v>44166</v>
      </c>
      <c r="F36" s="32">
        <f>+コピー!S4</f>
        <v>197697</v>
      </c>
      <c r="G36" s="7">
        <f t="shared" si="20"/>
        <v>-0.10397168199350064</v>
      </c>
      <c r="H36" s="32">
        <f>+コピー!U4</f>
        <v>20629</v>
      </c>
      <c r="I36" s="7">
        <f t="shared" si="21"/>
        <v>0.10434655052934541</v>
      </c>
      <c r="J36" s="32">
        <f>+コピー!Y4</f>
        <v>22292</v>
      </c>
      <c r="K36" s="7">
        <f t="shared" si="22"/>
        <v>0.11275841312715924</v>
      </c>
      <c r="L36" s="33">
        <f>VALUE(SUBSTITUTE(コピー!AA4,"円","　"))</f>
        <v>121.8</v>
      </c>
    </row>
    <row r="37" spans="3:12">
      <c r="C37" s="71">
        <f>+コピー!P5</f>
        <v>44316</v>
      </c>
      <c r="D37" s="71" t="str">
        <f>+コピー!R5</f>
        <v>本</v>
      </c>
      <c r="E37" s="36">
        <f>+コピー!Q5</f>
        <v>44256</v>
      </c>
      <c r="F37" s="32">
        <f>+コピー!S5</f>
        <v>302892</v>
      </c>
      <c r="G37" s="7">
        <f t="shared" si="20"/>
        <v>0.53210215633014157</v>
      </c>
      <c r="H37" s="32">
        <f>+コピー!U5</f>
        <v>2838</v>
      </c>
      <c r="I37" s="7">
        <f t="shared" si="21"/>
        <v>9.3696763202725727E-3</v>
      </c>
      <c r="J37" s="32">
        <f>+コピー!Y5</f>
        <v>-33767</v>
      </c>
      <c r="K37" s="7">
        <f t="shared" si="22"/>
        <v>-0.11148198037584353</v>
      </c>
      <c r="L37" s="33" t="e">
        <f>VALUE(SUBSTITUTE(コピー!AA5,"円","　"))</f>
        <v>#VALUE!</v>
      </c>
    </row>
  </sheetData>
  <mergeCells count="7">
    <mergeCell ref="V1:AC1"/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4A6DF-A80D-4881-A218-15AF2DBE945A}">
  <dimension ref="A1:AC35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T31" sqref="T31"/>
    </sheetView>
  </sheetViews>
  <sheetFormatPr defaultRowHeight="12"/>
  <cols>
    <col min="1" max="1" width="9.375" style="1" customWidth="1"/>
    <col min="2" max="2" width="5.375" style="45" customWidth="1"/>
    <col min="3" max="3" width="7.875" style="45" customWidth="1"/>
    <col min="4" max="4" width="6.375" style="45" customWidth="1"/>
    <col min="5" max="5" width="9" style="45" bestFit="1" customWidth="1"/>
    <col min="6" max="6" width="7.625" style="45" customWidth="1"/>
    <col min="7" max="7" width="6.875" style="45" customWidth="1"/>
    <col min="8" max="9" width="6.625" style="45" customWidth="1"/>
    <col min="10" max="10" width="6.125" style="45" customWidth="1"/>
    <col min="11" max="11" width="6.5" style="45" customWidth="1"/>
    <col min="12" max="12" width="6.375" style="45" customWidth="1"/>
    <col min="13" max="13" width="6.75" style="45" customWidth="1"/>
    <col min="14" max="14" width="4.75" style="45" bestFit="1" customWidth="1"/>
    <col min="15" max="15" width="5.125" style="45" customWidth="1"/>
    <col min="16" max="16" width="4.125" style="45" customWidth="1"/>
    <col min="17" max="17" width="5.5" style="45" customWidth="1"/>
    <col min="18" max="18" width="6.875" style="45" customWidth="1"/>
    <col min="19" max="19" width="5.5" style="45" customWidth="1"/>
    <col min="20" max="20" width="3.5" style="45" customWidth="1"/>
    <col min="21" max="21" width="6.375" style="45" customWidth="1"/>
    <col min="22" max="29" width="9" style="45"/>
    <col min="30" max="30" width="5.125" style="45" customWidth="1"/>
    <col min="31" max="16384" width="9" style="45"/>
  </cols>
  <sheetData>
    <row r="1" spans="1:29" s="2" customFormat="1" ht="33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8" t="s">
        <v>40</v>
      </c>
      <c r="S1" s="68" t="s">
        <v>41</v>
      </c>
      <c r="U1" s="68" t="s">
        <v>43</v>
      </c>
      <c r="V1" s="83"/>
      <c r="W1" s="83"/>
      <c r="X1" s="83"/>
      <c r="Y1" s="83"/>
      <c r="Z1" s="83"/>
      <c r="AA1" s="83"/>
      <c r="AB1" s="83"/>
      <c r="AC1" s="83"/>
    </row>
    <row r="2" spans="1:29" ht="41.25" customHeight="1" thickBot="1">
      <c r="A2" s="59" t="s">
        <v>44</v>
      </c>
      <c r="B2" s="42">
        <v>1606</v>
      </c>
      <c r="C2" s="9"/>
      <c r="D2" s="9"/>
      <c r="E2" s="36">
        <f>+E22</f>
        <v>43891</v>
      </c>
      <c r="F2" s="48">
        <f t="shared" ref="F2:M2" si="0">+F22</f>
        <v>913775</v>
      </c>
      <c r="G2" s="49">
        <f t="shared" si="0"/>
        <v>1.8285738483517316E-2</v>
      </c>
      <c r="H2" s="9">
        <f t="shared" si="0"/>
        <v>83638</v>
      </c>
      <c r="I2" s="50">
        <f t="shared" si="0"/>
        <v>9.1530190692457117E-2</v>
      </c>
      <c r="J2" s="48">
        <f t="shared" si="0"/>
        <v>42277</v>
      </c>
      <c r="K2" s="50">
        <f t="shared" si="0"/>
        <v>4.6266312823178571E-2</v>
      </c>
      <c r="L2" s="9">
        <f t="shared" si="0"/>
        <v>231</v>
      </c>
      <c r="M2" s="9">
        <f t="shared" si="0"/>
        <v>4412.8</v>
      </c>
      <c r="N2" s="17">
        <f t="shared" ref="N2" si="1">+B2/L2</f>
        <v>6.9523809523809526</v>
      </c>
      <c r="O2" s="18">
        <f>+B2/M2</f>
        <v>0.36394126178390135</v>
      </c>
      <c r="P2" s="51">
        <f>+P22</f>
        <v>75</v>
      </c>
      <c r="Q2" s="52">
        <f t="shared" ref="Q2" si="2">+P2/B2</f>
        <v>4.6699875466998754E-2</v>
      </c>
      <c r="R2" s="73">
        <f>+R22</f>
        <v>2805390</v>
      </c>
      <c r="S2" s="73">
        <f>+S22</f>
        <v>807764</v>
      </c>
      <c r="T2" s="73"/>
      <c r="U2" s="73">
        <f t="shared" ref="U2" si="3">+U22</f>
        <v>1489116</v>
      </c>
    </row>
    <row r="3" spans="1:29" ht="15.75" customHeight="1">
      <c r="A3" s="61">
        <v>44225</v>
      </c>
      <c r="B3" s="84" t="s">
        <v>28</v>
      </c>
      <c r="C3" s="85"/>
      <c r="D3" s="85"/>
      <c r="E3" s="53">
        <f>+G28</f>
        <v>0.02</v>
      </c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0"/>
      <c r="S3" s="80"/>
    </row>
    <row r="4" spans="1:29" ht="15.75" customHeight="1">
      <c r="B4" s="88" t="s">
        <v>29</v>
      </c>
      <c r="C4" s="89"/>
      <c r="D4" s="89"/>
      <c r="E4" s="54">
        <f>+K28</f>
        <v>5.8999999999999997E-2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0"/>
      <c r="S4" s="80"/>
    </row>
    <row r="5" spans="1:29" ht="15.75" customHeight="1">
      <c r="B5" s="88" t="s">
        <v>11</v>
      </c>
      <c r="C5" s="89"/>
      <c r="D5" s="89"/>
      <c r="E5" s="55">
        <f>+N28</f>
        <v>8.6999999999999993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0"/>
      <c r="S5" s="80"/>
    </row>
    <row r="6" spans="1:29" ht="15.75" customHeight="1">
      <c r="A6" s="62"/>
      <c r="B6" s="88" t="s">
        <v>31</v>
      </c>
      <c r="C6" s="89"/>
      <c r="D6" s="89"/>
      <c r="E6" s="55">
        <f>+B28</f>
        <v>2829.5619908506333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0"/>
      <c r="S6" s="80"/>
    </row>
    <row r="7" spans="1:29" ht="15.75" customHeight="1" thickBot="1">
      <c r="B7" s="90" t="s">
        <v>32</v>
      </c>
      <c r="C7" s="91"/>
      <c r="D7" s="91"/>
      <c r="E7" s="56">
        <f>+D28</f>
        <v>0.76186923465170187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0"/>
      <c r="S7" s="80"/>
    </row>
    <row r="8" spans="1:29">
      <c r="A8" s="34" t="s">
        <v>15</v>
      </c>
      <c r="C8" s="1" t="s">
        <v>27</v>
      </c>
      <c r="G8" s="14">
        <f>AVERAGE(G9:G21)</f>
        <v>4.204018140409143E-2</v>
      </c>
      <c r="I8" s="14">
        <f>AVERAGE(I9:I21)</f>
        <v>9.7548498969981648E-2</v>
      </c>
      <c r="K8" s="14">
        <f>AVERAGE(K9:K21)</f>
        <v>4.813330321155062E-2</v>
      </c>
      <c r="N8" s="13">
        <f>AVERAGE(N9:N21)</f>
        <v>18.1453825991644</v>
      </c>
      <c r="O8" s="13">
        <f>AVERAGE(O9:O21)</f>
        <v>1.081114930973758</v>
      </c>
    </row>
    <row r="9" spans="1:29">
      <c r="A9" s="1">
        <v>9513</v>
      </c>
      <c r="B9" s="42">
        <v>4900</v>
      </c>
      <c r="C9" s="47">
        <f t="shared" ref="C9:C19" si="4">+J9/L9*1000000</f>
        <v>183066111.40031233</v>
      </c>
      <c r="E9" s="36">
        <f>+コピー!B2</f>
        <v>39142</v>
      </c>
      <c r="F9" s="32">
        <f>+コピー!C2</f>
        <v>573277</v>
      </c>
      <c r="H9" s="32">
        <f>+コピー!E2</f>
        <v>77141</v>
      </c>
      <c r="I9" s="7">
        <f>+H9/F9</f>
        <v>0.13456147726142859</v>
      </c>
      <c r="J9" s="32">
        <f>+コピー!I2</f>
        <v>35167</v>
      </c>
      <c r="K9" s="7">
        <f>+J9/F9</f>
        <v>6.1343818084451322E-2</v>
      </c>
      <c r="L9" s="33">
        <f>VALUE(SUBSTITUTE(コピー!K2,"円","　"))</f>
        <v>192.1</v>
      </c>
      <c r="M9" s="33">
        <f>VALUE(SUBSTITUTE(コピー!L2,"円","　"))</f>
        <v>2523.6999999999998</v>
      </c>
      <c r="N9" s="10">
        <f t="shared" ref="N9:N23" si="5">+B9/L9</f>
        <v>25.507548152004166</v>
      </c>
      <c r="O9" s="10">
        <f>+B9/M9</f>
        <v>1.9415936918017198</v>
      </c>
    </row>
    <row r="10" spans="1:29">
      <c r="B10" s="42">
        <v>3940</v>
      </c>
      <c r="C10" s="47">
        <f t="shared" si="4"/>
        <v>183079325.42161149</v>
      </c>
      <c r="E10" s="36">
        <f>+コピー!B3</f>
        <v>39508</v>
      </c>
      <c r="F10" s="32">
        <f>+コピー!C3</f>
        <v>587780</v>
      </c>
      <c r="G10" s="7">
        <f>+(F10-F9)/F9</f>
        <v>2.5298415949008942E-2</v>
      </c>
      <c r="H10" s="32">
        <f>+コピー!E3</f>
        <v>50724</v>
      </c>
      <c r="I10" s="7">
        <f t="shared" ref="I10:I23" si="6">+H10/F10</f>
        <v>8.6297594338017619E-2</v>
      </c>
      <c r="J10" s="32">
        <f>+コピー!I3</f>
        <v>29311</v>
      </c>
      <c r="K10" s="7">
        <f t="shared" ref="K10:K23" si="7">+J10/F10</f>
        <v>4.9867297288100992E-2</v>
      </c>
      <c r="L10" s="33">
        <f>VALUE(SUBSTITUTE(コピー!K3,"円","　"))</f>
        <v>160.1</v>
      </c>
      <c r="M10" s="33">
        <f>VALUE(SUBSTITUTE(コピー!L3,"円","　"))</f>
        <v>2562.5</v>
      </c>
      <c r="N10" s="10">
        <f t="shared" si="5"/>
        <v>24.609618988132418</v>
      </c>
      <c r="O10" s="10">
        <f t="shared" ref="O10:O22" si="8">+B10/M10</f>
        <v>1.5375609756097561</v>
      </c>
    </row>
    <row r="11" spans="1:29">
      <c r="B11" s="42">
        <v>2740</v>
      </c>
      <c r="C11" s="47">
        <f t="shared" si="4"/>
        <v>183038570.08466604</v>
      </c>
      <c r="E11" s="36">
        <f>+コピー!B4</f>
        <v>39873</v>
      </c>
      <c r="F11" s="32">
        <f>+コピー!C4</f>
        <v>704936</v>
      </c>
      <c r="G11" s="7">
        <f t="shared" ref="G11:G23" si="9">+(F11-F10)/F10</f>
        <v>0.19931947327231278</v>
      </c>
      <c r="H11" s="32">
        <f>+コピー!E4</f>
        <v>57108</v>
      </c>
      <c r="I11" s="7">
        <f t="shared" si="6"/>
        <v>8.101160956455622E-2</v>
      </c>
      <c r="J11" s="32">
        <f>+コピー!I4</f>
        <v>19457</v>
      </c>
      <c r="K11" s="7">
        <f t="shared" si="7"/>
        <v>2.7601087190893926E-2</v>
      </c>
      <c r="L11" s="33">
        <f>VALUE(SUBSTITUTE(コピー!K4,"円","　"))</f>
        <v>106.3</v>
      </c>
      <c r="M11" s="33">
        <f>VALUE(SUBSTITUTE(コピー!L4,"円","　"))</f>
        <v>2081.6</v>
      </c>
      <c r="N11" s="10">
        <f t="shared" si="5"/>
        <v>25.776105362182502</v>
      </c>
      <c r="O11" s="10">
        <f t="shared" si="8"/>
        <v>1.3162951575710993</v>
      </c>
    </row>
    <row r="12" spans="1:29">
      <c r="B12" s="42">
        <v>2814</v>
      </c>
      <c r="C12" s="47">
        <f t="shared" si="4"/>
        <v>183096733.66834173</v>
      </c>
      <c r="E12" s="36">
        <f>+コピー!B5</f>
        <v>40238</v>
      </c>
      <c r="F12" s="32">
        <f>+コピー!C5</f>
        <v>584484</v>
      </c>
      <c r="G12" s="7">
        <f t="shared" si="9"/>
        <v>-0.1708694122587015</v>
      </c>
      <c r="H12" s="32">
        <f>+コピー!E5</f>
        <v>48939</v>
      </c>
      <c r="I12" s="7">
        <f t="shared" si="6"/>
        <v>8.3730264643685715E-2</v>
      </c>
      <c r="J12" s="32">
        <f>+コピー!I5</f>
        <v>29149</v>
      </c>
      <c r="K12" s="7">
        <f t="shared" si="7"/>
        <v>4.9871339506299572E-2</v>
      </c>
      <c r="L12" s="33">
        <f>VALUE(SUBSTITUTE(コピー!K5,"円","　"))</f>
        <v>159.19999999999999</v>
      </c>
      <c r="M12" s="33">
        <f>VALUE(SUBSTITUTE(コピー!L5,"円","　"))</f>
        <v>2255.8000000000002</v>
      </c>
      <c r="N12" s="10">
        <f t="shared" si="5"/>
        <v>17.675879396984925</v>
      </c>
      <c r="O12" s="10">
        <f t="shared" si="8"/>
        <v>1.2474510151609184</v>
      </c>
    </row>
    <row r="13" spans="1:29">
      <c r="B13" s="42">
        <v>2175</v>
      </c>
      <c r="C13" s="47">
        <f t="shared" si="4"/>
        <v>183018691.58878505</v>
      </c>
      <c r="E13" s="36">
        <f>+コピー!B6</f>
        <v>40603</v>
      </c>
      <c r="F13" s="32">
        <f>+コピー!C6</f>
        <v>635975</v>
      </c>
      <c r="G13" s="7">
        <f t="shared" si="9"/>
        <v>8.8096509057561889E-2</v>
      </c>
      <c r="H13" s="32">
        <f>+コピー!E6</f>
        <v>70588</v>
      </c>
      <c r="I13" s="7">
        <f t="shared" si="6"/>
        <v>0.11099178426824954</v>
      </c>
      <c r="J13" s="32">
        <f>+コピー!I6</f>
        <v>19583</v>
      </c>
      <c r="K13" s="7">
        <f t="shared" si="7"/>
        <v>3.0792090884075633E-2</v>
      </c>
      <c r="L13" s="33">
        <f>VALUE(SUBSTITUTE(コピー!K6,"円","　"))</f>
        <v>107</v>
      </c>
      <c r="M13" s="33">
        <f>VALUE(SUBSTITUTE(コピー!L6,"円","　"))</f>
        <v>2275.6999999999998</v>
      </c>
      <c r="N13" s="10">
        <f t="shared" si="5"/>
        <v>20.327102803738317</v>
      </c>
      <c r="O13" s="10">
        <f t="shared" si="8"/>
        <v>0.95574987915806131</v>
      </c>
      <c r="R13" s="47">
        <v>2012386</v>
      </c>
      <c r="S13" s="47">
        <v>415761</v>
      </c>
      <c r="T13" s="57">
        <f>+S13/R13</f>
        <v>0.20660101988385926</v>
      </c>
      <c r="U13" s="47">
        <v>1391832</v>
      </c>
    </row>
    <row r="14" spans="1:29">
      <c r="B14" s="42">
        <v>2030</v>
      </c>
      <c r="C14" s="47">
        <f t="shared" si="4"/>
        <v>183102272.72727272</v>
      </c>
      <c r="E14" s="36">
        <f>+コピー!B7</f>
        <v>40969</v>
      </c>
      <c r="F14" s="32">
        <f>+コピー!C7</f>
        <v>654600</v>
      </c>
      <c r="G14" s="7">
        <f t="shared" si="9"/>
        <v>2.9285742364086639E-2</v>
      </c>
      <c r="H14" s="32">
        <f>+コピー!E7</f>
        <v>49800</v>
      </c>
      <c r="I14" s="7">
        <f t="shared" si="6"/>
        <v>7.6076993583868005E-2</v>
      </c>
      <c r="J14" s="32">
        <f>+コピー!I7</f>
        <v>16113</v>
      </c>
      <c r="K14" s="7">
        <f t="shared" si="7"/>
        <v>2.4615032080659946E-2</v>
      </c>
      <c r="L14" s="33">
        <f>VALUE(SUBSTITUTE(コピー!K7,"円","　"))</f>
        <v>88</v>
      </c>
      <c r="M14" s="33">
        <f>VALUE(SUBSTITUTE(コピー!L7,"円","　"))</f>
        <v>2225.1999999999998</v>
      </c>
      <c r="N14" s="10">
        <f t="shared" si="5"/>
        <v>23.068181818181817</v>
      </c>
      <c r="O14" s="10">
        <f t="shared" si="8"/>
        <v>0.91227754808556538</v>
      </c>
      <c r="R14" s="47">
        <v>2016394</v>
      </c>
      <c r="S14" s="47">
        <v>407383</v>
      </c>
      <c r="T14" s="57">
        <f t="shared" ref="T14:T22" si="10">+S14/R14</f>
        <v>0.20203541569752737</v>
      </c>
      <c r="U14" s="47">
        <v>1400621</v>
      </c>
    </row>
    <row r="15" spans="1:29">
      <c r="B15" s="42">
        <v>3100</v>
      </c>
      <c r="C15" s="47">
        <f t="shared" si="4"/>
        <v>183095823.09582308</v>
      </c>
      <c r="E15" s="36">
        <f>+コピー!B8</f>
        <v>41334</v>
      </c>
      <c r="F15" s="32">
        <f>+コピー!C8</f>
        <v>656056</v>
      </c>
      <c r="G15" s="7">
        <f t="shared" si="9"/>
        <v>2.2242590895203179E-3</v>
      </c>
      <c r="H15" s="32">
        <f>+コピー!E8</f>
        <v>54566</v>
      </c>
      <c r="I15" s="7">
        <f t="shared" si="6"/>
        <v>8.3172777933591041E-2</v>
      </c>
      <c r="J15" s="32">
        <f>+コピー!I8</f>
        <v>29808</v>
      </c>
      <c r="K15" s="7">
        <f t="shared" si="7"/>
        <v>4.5435145780238273E-2</v>
      </c>
      <c r="L15" s="33">
        <f>VALUE(SUBSTITUTE(コピー!K8,"円","　"))</f>
        <v>162.80000000000001</v>
      </c>
      <c r="M15" s="33">
        <f>VALUE(SUBSTITUTE(コピー!L8,"円","　"))</f>
        <v>2479.6999999999998</v>
      </c>
      <c r="N15" s="10">
        <f t="shared" si="5"/>
        <v>19.04176904176904</v>
      </c>
      <c r="O15" s="10">
        <f t="shared" si="8"/>
        <v>1.2501512279711255</v>
      </c>
      <c r="P15" s="32">
        <f>VALUE(SUBSTITUTE(コピー!O8,"円","　"))</f>
        <v>70</v>
      </c>
      <c r="Q15" s="7">
        <f t="shared" ref="Q15:Q23" si="11">+P15/B15</f>
        <v>2.2580645161290321E-2</v>
      </c>
      <c r="R15" s="47">
        <v>2169909</v>
      </c>
      <c r="S15" s="47">
        <v>453904</v>
      </c>
      <c r="T15" s="57">
        <f t="shared" si="10"/>
        <v>0.20918112234199682</v>
      </c>
      <c r="U15" s="47">
        <v>1473772</v>
      </c>
    </row>
    <row r="16" spans="1:29">
      <c r="B16" s="42">
        <v>3290</v>
      </c>
      <c r="C16" s="47">
        <f t="shared" si="4"/>
        <v>182997448.97959185</v>
      </c>
      <c r="E16" s="36">
        <f>+コピー!B9</f>
        <v>41699</v>
      </c>
      <c r="F16" s="32">
        <f>+コピー!C9</f>
        <v>706835</v>
      </c>
      <c r="G16" s="7">
        <f t="shared" si="9"/>
        <v>7.7400404843488965E-2</v>
      </c>
      <c r="H16" s="32">
        <f>+コピー!E9</f>
        <v>59171</v>
      </c>
      <c r="I16" s="7">
        <f t="shared" si="6"/>
        <v>8.3712606195222361E-2</v>
      </c>
      <c r="J16" s="32">
        <f>+コピー!I9</f>
        <v>28694</v>
      </c>
      <c r="K16" s="7">
        <f t="shared" si="7"/>
        <v>4.0595046934574545E-2</v>
      </c>
      <c r="L16" s="33">
        <f>VALUE(SUBSTITUTE(コピー!K9,"円","　"))</f>
        <v>156.80000000000001</v>
      </c>
      <c r="M16" s="33">
        <f>VALUE(SUBSTITUTE(コピー!L9,"円","　"))</f>
        <v>2820.1</v>
      </c>
      <c r="N16" s="10">
        <f t="shared" si="5"/>
        <v>20.982142857142854</v>
      </c>
      <c r="O16" s="10">
        <f t="shared" si="8"/>
        <v>1.1666252969752846</v>
      </c>
      <c r="P16" s="32">
        <f>VALUE(SUBSTITUTE(コピー!O9,"円","　"))</f>
        <v>70</v>
      </c>
      <c r="Q16" s="7">
        <f t="shared" si="11"/>
        <v>2.1276595744680851E-2</v>
      </c>
      <c r="R16" s="47">
        <v>2385216</v>
      </c>
      <c r="S16" s="47">
        <v>516212</v>
      </c>
      <c r="T16" s="57">
        <f t="shared" si="10"/>
        <v>0.2164214897099466</v>
      </c>
      <c r="U16" s="47">
        <v>1599659</v>
      </c>
    </row>
    <row r="17" spans="2:21">
      <c r="B17" s="42">
        <v>4325</v>
      </c>
      <c r="C17" s="47">
        <f t="shared" si="4"/>
        <v>183076271.18644068</v>
      </c>
      <c r="E17" s="36">
        <f>+コピー!B10</f>
        <v>42064</v>
      </c>
      <c r="F17" s="32">
        <f>+コピー!C10</f>
        <v>750627</v>
      </c>
      <c r="G17" s="7">
        <f t="shared" si="9"/>
        <v>6.1955053159506814E-2</v>
      </c>
      <c r="H17" s="32">
        <f>+コピー!E10</f>
        <v>72859</v>
      </c>
      <c r="I17" s="7">
        <f t="shared" si="6"/>
        <v>9.706418767243917E-2</v>
      </c>
      <c r="J17" s="32">
        <f>+コピー!I10</f>
        <v>43206</v>
      </c>
      <c r="K17" s="7">
        <f t="shared" si="7"/>
        <v>5.7559879940369853E-2</v>
      </c>
      <c r="L17" s="33">
        <f>VALUE(SUBSTITUTE(コピー!K10,"円","　"))</f>
        <v>236</v>
      </c>
      <c r="M17" s="33">
        <f>VALUE(SUBSTITUTE(コピー!L10,"円","　"))</f>
        <v>3762.6</v>
      </c>
      <c r="N17" s="10">
        <f t="shared" si="5"/>
        <v>18.326271186440678</v>
      </c>
      <c r="O17" s="10">
        <f t="shared" si="8"/>
        <v>1.1494711104023814</v>
      </c>
      <c r="P17" s="32">
        <f>VALUE(SUBSTITUTE(コピー!O10,"円","　"))</f>
        <v>70</v>
      </c>
      <c r="Q17" s="7">
        <f t="shared" si="11"/>
        <v>1.6184971098265895E-2</v>
      </c>
      <c r="R17" s="47">
        <v>2659149</v>
      </c>
      <c r="S17" s="47">
        <v>688732</v>
      </c>
      <c r="T17" s="57">
        <f t="shared" si="10"/>
        <v>0.25900466653053289</v>
      </c>
      <c r="U17" s="47">
        <v>1654505</v>
      </c>
    </row>
    <row r="18" spans="2:21">
      <c r="B18" s="42">
        <v>2379</v>
      </c>
      <c r="C18" s="47">
        <f t="shared" si="4"/>
        <v>183036866.359447</v>
      </c>
      <c r="E18" s="36">
        <f>+コピー!B11</f>
        <v>42430</v>
      </c>
      <c r="F18" s="32">
        <f>+コピー!C11</f>
        <v>780072</v>
      </c>
      <c r="G18" s="7">
        <f t="shared" si="9"/>
        <v>3.9227206055737401E-2</v>
      </c>
      <c r="H18" s="32">
        <f>+コピー!E11</f>
        <v>87376</v>
      </c>
      <c r="I18" s="7">
        <f t="shared" si="6"/>
        <v>0.11201017341988945</v>
      </c>
      <c r="J18" s="32">
        <f>+コピー!I11</f>
        <v>39719</v>
      </c>
      <c r="K18" s="7">
        <f t="shared" si="7"/>
        <v>5.0917094832271893E-2</v>
      </c>
      <c r="L18" s="33">
        <f>VALUE(SUBSTITUTE(コピー!K11,"円","　"))</f>
        <v>217</v>
      </c>
      <c r="M18" s="33">
        <f>VALUE(SUBSTITUTE(コピー!L11,"円","　"))</f>
        <v>3671.9</v>
      </c>
      <c r="N18" s="10">
        <f t="shared" si="5"/>
        <v>10.963133640552995</v>
      </c>
      <c r="O18" s="10">
        <f t="shared" si="8"/>
        <v>0.64789346115090274</v>
      </c>
      <c r="P18" s="32">
        <f>VALUE(SUBSTITUTE(コピー!O11,"円","　"))</f>
        <v>70</v>
      </c>
      <c r="Q18" s="7">
        <f t="shared" si="11"/>
        <v>2.9424127784783524E-2</v>
      </c>
      <c r="R18" s="47">
        <v>2546272</v>
      </c>
      <c r="S18" s="47">
        <v>672143</v>
      </c>
      <c r="T18" s="57">
        <f t="shared" si="10"/>
        <v>0.26397140603988889</v>
      </c>
      <c r="U18" s="47">
        <v>1541122</v>
      </c>
    </row>
    <row r="19" spans="2:21">
      <c r="B19" s="42">
        <v>2778</v>
      </c>
      <c r="C19" s="47">
        <f t="shared" si="4"/>
        <v>183071144.49845338</v>
      </c>
      <c r="E19" s="36">
        <f>+コピー!B12</f>
        <v>42795</v>
      </c>
      <c r="F19" s="32">
        <f>+コピー!C12</f>
        <v>744402</v>
      </c>
      <c r="G19" s="7">
        <f t="shared" si="9"/>
        <v>-4.5726548318616743E-2</v>
      </c>
      <c r="H19" s="32">
        <f>+コピー!E12</f>
        <v>81726</v>
      </c>
      <c r="I19" s="7">
        <f t="shared" si="6"/>
        <v>0.10978745355332199</v>
      </c>
      <c r="J19" s="32">
        <f>+コピー!I12</f>
        <v>41429</v>
      </c>
      <c r="K19" s="7">
        <f t="shared" si="7"/>
        <v>5.565406863495799E-2</v>
      </c>
      <c r="L19" s="33">
        <f>VALUE(SUBSTITUTE(コピー!K12,"円","　"))</f>
        <v>226.3</v>
      </c>
      <c r="M19" s="33">
        <f>VALUE(SUBSTITUTE(コピー!L12,"円","　"))</f>
        <v>3954.2</v>
      </c>
      <c r="N19" s="10">
        <f t="shared" si="5"/>
        <v>12.275740167918691</v>
      </c>
      <c r="O19" s="10">
        <f t="shared" si="8"/>
        <v>0.7025441302918416</v>
      </c>
      <c r="P19" s="32">
        <f>VALUE(SUBSTITUTE(コピー!O12,"円","　"))</f>
        <v>70</v>
      </c>
      <c r="Q19" s="7">
        <f t="shared" si="11"/>
        <v>2.51979841612671E-2</v>
      </c>
      <c r="R19" s="47">
        <v>2606285</v>
      </c>
      <c r="S19" s="47">
        <v>723819</v>
      </c>
      <c r="T19" s="57">
        <f t="shared" si="10"/>
        <v>0.27772058696573859</v>
      </c>
      <c r="U19" s="47">
        <v>1502840</v>
      </c>
    </row>
    <row r="20" spans="2:21">
      <c r="B20" s="42">
        <v>2860</v>
      </c>
      <c r="C20" s="47">
        <f>+J20/L20*1000000</f>
        <v>183064990.63920835</v>
      </c>
      <c r="E20" s="36">
        <f>+コピー!B13</f>
        <v>43160</v>
      </c>
      <c r="F20" s="32">
        <f>+コピー!C13</f>
        <v>856252</v>
      </c>
      <c r="G20" s="7">
        <f t="shared" si="9"/>
        <v>0.15025483542494511</v>
      </c>
      <c r="H20" s="32">
        <f>+コピー!E13</f>
        <v>104336</v>
      </c>
      <c r="I20" s="7">
        <f t="shared" si="6"/>
        <v>0.12185197815596344</v>
      </c>
      <c r="J20" s="32">
        <f>+コピー!I13</f>
        <v>68448</v>
      </c>
      <c r="K20" s="7">
        <f t="shared" si="7"/>
        <v>7.9939083353965892E-2</v>
      </c>
      <c r="L20" s="33">
        <f>VALUE(SUBSTITUTE(コピー!K13,"円","　"))</f>
        <v>373.9</v>
      </c>
      <c r="M20" s="33">
        <f>VALUE(SUBSTITUTE(コピー!L13,"円","　"))</f>
        <v>4301</v>
      </c>
      <c r="N20" s="10">
        <f t="shared" si="5"/>
        <v>7.6491040385129718</v>
      </c>
      <c r="O20" s="10">
        <f t="shared" si="8"/>
        <v>0.66496163682864451</v>
      </c>
      <c r="P20" s="32">
        <f>VALUE(SUBSTITUTE(コピー!O13,"円","　"))</f>
        <v>75</v>
      </c>
      <c r="Q20" s="7">
        <f>+P15/B20</f>
        <v>2.4475524475524476E-2</v>
      </c>
      <c r="R20" s="47">
        <v>2647221</v>
      </c>
      <c r="S20" s="47">
        <v>787291</v>
      </c>
      <c r="T20" s="57">
        <f t="shared" si="10"/>
        <v>0.29740282356478737</v>
      </c>
      <c r="U20" s="47">
        <v>1431682</v>
      </c>
    </row>
    <row r="21" spans="2:21">
      <c r="B21" s="42">
        <v>2448</v>
      </c>
      <c r="C21" s="47">
        <f>+J21/L21*1000000</f>
        <v>183031262.36644244</v>
      </c>
      <c r="E21" s="36">
        <f>+コピー!B14</f>
        <v>43525</v>
      </c>
      <c r="F21" s="32">
        <f>+コピー!C14</f>
        <v>897366</v>
      </c>
      <c r="G21" s="7">
        <f t="shared" si="9"/>
        <v>4.8016238210246517E-2</v>
      </c>
      <c r="H21" s="32">
        <f>+コピー!E14</f>
        <v>78844</v>
      </c>
      <c r="I21" s="7">
        <f t="shared" si="6"/>
        <v>8.7861586019528259E-2</v>
      </c>
      <c r="J21" s="32">
        <f>+コピー!I14</f>
        <v>46252</v>
      </c>
      <c r="K21" s="7">
        <f t="shared" si="7"/>
        <v>5.1541957239298122E-2</v>
      </c>
      <c r="L21" s="33">
        <f>VALUE(SUBSTITUTE(コピー!K14,"円","　"))</f>
        <v>252.7</v>
      </c>
      <c r="M21" s="33">
        <f>VALUE(SUBSTITUTE(コピー!L14,"円","　"))</f>
        <v>4356.5</v>
      </c>
      <c r="N21" s="10">
        <f t="shared" si="5"/>
        <v>9.6873763355757827</v>
      </c>
      <c r="O21" s="10">
        <f t="shared" si="8"/>
        <v>0.56191897165155513</v>
      </c>
      <c r="P21" s="32">
        <f>VALUE(SUBSTITUTE(コピー!O14,"円","　"))</f>
        <v>75</v>
      </c>
      <c r="Q21" s="7">
        <f t="shared" si="11"/>
        <v>3.0637254901960783E-2</v>
      </c>
      <c r="R21" s="47">
        <v>2766179</v>
      </c>
      <c r="S21" s="47">
        <v>797459</v>
      </c>
      <c r="T21" s="57">
        <f t="shared" si="10"/>
        <v>0.28828900805045515</v>
      </c>
      <c r="U21" s="47">
        <v>1521678</v>
      </c>
    </row>
    <row r="22" spans="2:21">
      <c r="B22" s="42">
        <v>2045</v>
      </c>
      <c r="C22" s="47">
        <f>+J22/L22*1000000</f>
        <v>183017316.01731601</v>
      </c>
      <c r="D22" s="66">
        <v>43951</v>
      </c>
      <c r="E22" s="36">
        <f>+コピー!B15</f>
        <v>43891</v>
      </c>
      <c r="F22" s="32">
        <f>+コピー!C15</f>
        <v>913775</v>
      </c>
      <c r="G22" s="7">
        <f t="shared" si="9"/>
        <v>1.8285738483517316E-2</v>
      </c>
      <c r="H22" s="32">
        <f>+コピー!E15</f>
        <v>83638</v>
      </c>
      <c r="I22" s="7">
        <f t="shared" si="6"/>
        <v>9.1530190692457117E-2</v>
      </c>
      <c r="J22" s="32">
        <f>+コピー!I15</f>
        <v>42277</v>
      </c>
      <c r="K22" s="7">
        <f t="shared" si="7"/>
        <v>4.6266312823178571E-2</v>
      </c>
      <c r="L22" s="33">
        <f>VALUE(SUBSTITUTE(コピー!K15,"円","　"))</f>
        <v>231</v>
      </c>
      <c r="M22" s="33">
        <f>VALUE(SUBSTITUTE(コピー!L15,"円","　"))</f>
        <v>4412.8</v>
      </c>
      <c r="N22" s="10">
        <f t="shared" si="5"/>
        <v>8.8528138528138527</v>
      </c>
      <c r="O22" s="10">
        <f t="shared" si="8"/>
        <v>0.463424583031182</v>
      </c>
      <c r="P22" s="32">
        <f>VALUE(SUBSTITUTE(コピー!O15,"円","　"))</f>
        <v>75</v>
      </c>
      <c r="Q22" s="7">
        <f t="shared" si="11"/>
        <v>3.6674816625916873E-2</v>
      </c>
      <c r="R22" s="47">
        <v>2805390</v>
      </c>
      <c r="S22" s="47">
        <v>807764</v>
      </c>
      <c r="T22" s="57">
        <f t="shared" si="10"/>
        <v>0.28793287207839197</v>
      </c>
      <c r="U22" s="47">
        <v>1489116</v>
      </c>
    </row>
    <row r="23" spans="2:21">
      <c r="B23" s="42">
        <v>1526</v>
      </c>
      <c r="C23" s="67">
        <f>+C22</f>
        <v>183017316.01731601</v>
      </c>
      <c r="E23" s="31">
        <v>2021</v>
      </c>
      <c r="F23" s="32">
        <f>+AVERAGE(F33:F35)*4</f>
        <v>808336</v>
      </c>
      <c r="G23" s="7">
        <f t="shared" si="9"/>
        <v>-0.1153883614675385</v>
      </c>
      <c r="H23" s="32">
        <f>+AVERAGE(H33:H35)*4</f>
        <v>99916</v>
      </c>
      <c r="I23" s="7">
        <f t="shared" si="6"/>
        <v>0.1236070149046931</v>
      </c>
      <c r="J23" s="32">
        <f>+AVERAGE(J33:J35)*4</f>
        <v>74761.333333333328</v>
      </c>
      <c r="K23" s="7">
        <f t="shared" si="7"/>
        <v>9.248794230781919E-2</v>
      </c>
      <c r="L23" s="32">
        <f>+AVERAGE(L33:L35)*4</f>
        <v>408.5333333333333</v>
      </c>
      <c r="N23" s="10">
        <f t="shared" si="5"/>
        <v>3.7353133159268932</v>
      </c>
      <c r="P23" s="32">
        <f>VALUE(SUBSTITUTE(コピー!O16,"円","　"))</f>
        <v>75</v>
      </c>
      <c r="Q23" s="7">
        <f t="shared" si="11"/>
        <v>4.9148099606815203E-2</v>
      </c>
      <c r="R23" s="4"/>
      <c r="S23" s="4"/>
    </row>
    <row r="24" spans="2:21">
      <c r="B24" s="46">
        <f t="shared" ref="B24:B28" si="12">+L24*N24</f>
        <v>2614.0779029058349</v>
      </c>
      <c r="C24" s="67">
        <f t="shared" ref="C24:C28" si="13">+C23</f>
        <v>183017316.01731601</v>
      </c>
      <c r="E24" s="31">
        <v>2022</v>
      </c>
      <c r="F24" s="46">
        <f>+F22*(1+G24)</f>
        <v>932050.5</v>
      </c>
      <c r="G24" s="63">
        <v>0.02</v>
      </c>
      <c r="H24" s="46">
        <f t="shared" ref="H24:H28" si="14">+F24*I24</f>
        <v>93205.05</v>
      </c>
      <c r="I24" s="63">
        <v>0.1</v>
      </c>
      <c r="J24" s="46">
        <f t="shared" ref="J24:J28" si="15">+F24*K24</f>
        <v>54990.979499999994</v>
      </c>
      <c r="K24" s="63">
        <v>5.8999999999999997E-2</v>
      </c>
      <c r="L24" s="15">
        <f t="shared" ref="L24:L28" si="16">+J24/C24*1000000</f>
        <v>300.46872447193505</v>
      </c>
      <c r="N24" s="77">
        <v>8.6999999999999993</v>
      </c>
      <c r="R24" s="4"/>
      <c r="S24" s="4"/>
    </row>
    <row r="25" spans="2:21">
      <c r="B25" s="46">
        <f t="shared" si="12"/>
        <v>2666.3594609639517</v>
      </c>
      <c r="C25" s="67">
        <f t="shared" si="13"/>
        <v>183017316.01731601</v>
      </c>
      <c r="E25" s="31">
        <v>2023</v>
      </c>
      <c r="F25" s="46">
        <f t="shared" ref="F25:F28" si="17">+F24*(1+G25)</f>
        <v>950691.51</v>
      </c>
      <c r="G25" s="63">
        <f t="shared" ref="G25:K28" si="18">+G24</f>
        <v>0.02</v>
      </c>
      <c r="H25" s="46">
        <f t="shared" si="14"/>
        <v>95069.151000000013</v>
      </c>
      <c r="I25" s="63">
        <f t="shared" si="18"/>
        <v>0.1</v>
      </c>
      <c r="J25" s="46">
        <f t="shared" si="15"/>
        <v>56090.79909</v>
      </c>
      <c r="K25" s="63">
        <f t="shared" si="18"/>
        <v>5.8999999999999997E-2</v>
      </c>
      <c r="L25" s="15">
        <f t="shared" si="16"/>
        <v>306.4780989613738</v>
      </c>
      <c r="N25" s="77">
        <f t="shared" ref="N25:N28" si="19">+N24</f>
        <v>8.6999999999999993</v>
      </c>
      <c r="R25" s="4"/>
      <c r="S25" s="4"/>
    </row>
    <row r="26" spans="2:21">
      <c r="B26" s="46">
        <f t="shared" si="12"/>
        <v>2719.6866501832305</v>
      </c>
      <c r="C26" s="67">
        <f t="shared" si="13"/>
        <v>183017316.01731601</v>
      </c>
      <c r="E26" s="31">
        <v>2024</v>
      </c>
      <c r="F26" s="46">
        <f t="shared" si="17"/>
        <v>969705.34019999998</v>
      </c>
      <c r="G26" s="63">
        <f t="shared" si="18"/>
        <v>0.02</v>
      </c>
      <c r="H26" s="46">
        <f t="shared" si="14"/>
        <v>96970.534020000006</v>
      </c>
      <c r="I26" s="63">
        <f t="shared" si="18"/>
        <v>0.1</v>
      </c>
      <c r="J26" s="46">
        <f t="shared" si="15"/>
        <v>57212.615071799999</v>
      </c>
      <c r="K26" s="63">
        <f t="shared" si="18"/>
        <v>5.8999999999999997E-2</v>
      </c>
      <c r="L26" s="15">
        <f t="shared" si="16"/>
        <v>312.60766094060125</v>
      </c>
      <c r="N26" s="77">
        <f t="shared" si="19"/>
        <v>8.6999999999999993</v>
      </c>
      <c r="R26" s="4"/>
      <c r="S26" s="4"/>
    </row>
    <row r="27" spans="2:21">
      <c r="B27" s="46">
        <f t="shared" si="12"/>
        <v>2774.0803831868957</v>
      </c>
      <c r="C27" s="67">
        <f t="shared" si="13"/>
        <v>183017316.01731601</v>
      </c>
      <c r="E27" s="31">
        <v>2025</v>
      </c>
      <c r="F27" s="46">
        <f t="shared" si="17"/>
        <v>989099.44700399996</v>
      </c>
      <c r="G27" s="63">
        <f t="shared" si="18"/>
        <v>0.02</v>
      </c>
      <c r="H27" s="46">
        <f t="shared" si="14"/>
        <v>98909.944700399996</v>
      </c>
      <c r="I27" s="63">
        <f t="shared" si="18"/>
        <v>0.1</v>
      </c>
      <c r="J27" s="46">
        <f t="shared" si="15"/>
        <v>58356.867373235997</v>
      </c>
      <c r="K27" s="63">
        <f t="shared" si="18"/>
        <v>5.8999999999999997E-2</v>
      </c>
      <c r="L27" s="15">
        <f t="shared" si="16"/>
        <v>318.8598141594133</v>
      </c>
      <c r="N27" s="77">
        <f t="shared" si="19"/>
        <v>8.6999999999999993</v>
      </c>
      <c r="R27" s="4"/>
      <c r="S27" s="4"/>
    </row>
    <row r="28" spans="2:21">
      <c r="B28" s="46">
        <f t="shared" si="12"/>
        <v>2829.5619908506333</v>
      </c>
      <c r="C28" s="67">
        <f t="shared" si="13"/>
        <v>183017316.01731601</v>
      </c>
      <c r="D28" s="58">
        <f>+(B28-B2)/B2</f>
        <v>0.76186923465170187</v>
      </c>
      <c r="E28" s="31">
        <v>2026</v>
      </c>
      <c r="F28" s="46">
        <f t="shared" si="17"/>
        <v>1008881.43594408</v>
      </c>
      <c r="G28" s="63">
        <f t="shared" si="18"/>
        <v>0.02</v>
      </c>
      <c r="H28" s="46">
        <f t="shared" si="14"/>
        <v>100888.143594408</v>
      </c>
      <c r="I28" s="63">
        <f t="shared" si="18"/>
        <v>0.1</v>
      </c>
      <c r="J28" s="46">
        <f t="shared" si="15"/>
        <v>59524.004720700716</v>
      </c>
      <c r="K28" s="63">
        <f t="shared" si="18"/>
        <v>5.8999999999999997E-2</v>
      </c>
      <c r="L28" s="15">
        <f t="shared" si="16"/>
        <v>325.23701044260156</v>
      </c>
      <c r="N28" s="77">
        <f t="shared" si="19"/>
        <v>8.6999999999999993</v>
      </c>
      <c r="R28" s="4"/>
      <c r="S28" s="4"/>
    </row>
    <row r="29" spans="2:21">
      <c r="C29" s="47">
        <v>183051100</v>
      </c>
    </row>
    <row r="30" spans="2:21" ht="25.5">
      <c r="F30" s="64" t="s">
        <v>34</v>
      </c>
      <c r="G30" s="64" t="s">
        <v>35</v>
      </c>
      <c r="H30" s="64" t="s">
        <v>36</v>
      </c>
      <c r="I30" s="64" t="s">
        <v>37</v>
      </c>
      <c r="J30" s="64" t="s">
        <v>38</v>
      </c>
      <c r="K30" s="64" t="s">
        <v>39</v>
      </c>
    </row>
    <row r="31" spans="2:21">
      <c r="F31" s="65">
        <f>+F22</f>
        <v>913775</v>
      </c>
      <c r="G31" s="65">
        <f>+F21</f>
        <v>897366</v>
      </c>
      <c r="H31" s="72">
        <f>+F20</f>
        <v>856252</v>
      </c>
      <c r="I31" s="65">
        <f>+J22</f>
        <v>42277</v>
      </c>
      <c r="J31" s="65">
        <f>+J21</f>
        <v>46252</v>
      </c>
      <c r="K31" s="65">
        <f>+J20</f>
        <v>68448</v>
      </c>
    </row>
    <row r="32" spans="2:21">
      <c r="C32" s="76" t="s">
        <v>78</v>
      </c>
    </row>
    <row r="33" spans="3:12">
      <c r="C33" s="71">
        <f>+コピー!P2</f>
        <v>44048</v>
      </c>
      <c r="D33" s="71" t="str">
        <f>+コピー!R2</f>
        <v>1Q</v>
      </c>
      <c r="E33" s="36">
        <f>+コピー!Q2</f>
        <v>43983</v>
      </c>
      <c r="F33" s="32">
        <f>+コピー!S2</f>
        <v>187918</v>
      </c>
      <c r="G33" s="7" t="e">
        <f t="shared" ref="G33:G35" si="20">+(F33-F32)/F32</f>
        <v>#DIV/0!</v>
      </c>
      <c r="H33" s="32">
        <f>+コピー!U2</f>
        <v>22591</v>
      </c>
      <c r="I33" s="7">
        <f t="shared" ref="I33:I35" si="21">+H33/F33</f>
        <v>0.12021732883491736</v>
      </c>
      <c r="J33" s="32">
        <f>+コピー!Y2</f>
        <v>11761</v>
      </c>
      <c r="K33" s="7">
        <f t="shared" ref="K33:K35" si="22">+J33/F33</f>
        <v>6.2585808703796333E-2</v>
      </c>
      <c r="L33" s="33">
        <f>VALUE(SUBSTITUTE(コピー!AA2,"円","　"))</f>
        <v>64.3</v>
      </c>
    </row>
    <row r="34" spans="3:12">
      <c r="C34" s="71">
        <f>+コピー!P3</f>
        <v>44134</v>
      </c>
      <c r="D34" s="71" t="str">
        <f>+コピー!R3</f>
        <v>2Q</v>
      </c>
      <c r="E34" s="36">
        <f>+コピー!Q3</f>
        <v>44075</v>
      </c>
      <c r="F34" s="32">
        <f>+コピー!S3</f>
        <v>220637</v>
      </c>
      <c r="G34" s="7">
        <f t="shared" si="20"/>
        <v>0.17411317702402113</v>
      </c>
      <c r="H34" s="32">
        <f>+コピー!U3</f>
        <v>31717</v>
      </c>
      <c r="I34" s="7">
        <f t="shared" si="21"/>
        <v>0.14375195456791018</v>
      </c>
      <c r="J34" s="32">
        <f>+コピー!Y3</f>
        <v>22018</v>
      </c>
      <c r="K34" s="7">
        <f t="shared" si="22"/>
        <v>9.9792872455662471E-2</v>
      </c>
      <c r="L34" s="33">
        <f>VALUE(SUBSTITUTE(コピー!AA3,"円","　"))</f>
        <v>120.3</v>
      </c>
    </row>
    <row r="35" spans="3:12">
      <c r="C35" s="71">
        <f>+コピー!P4</f>
        <v>44225</v>
      </c>
      <c r="D35" s="71" t="str">
        <f>+コピー!R4</f>
        <v>3Q</v>
      </c>
      <c r="E35" s="36">
        <f>+コピー!Q4</f>
        <v>44166</v>
      </c>
      <c r="F35" s="32">
        <f>+コピー!S4</f>
        <v>197697</v>
      </c>
      <c r="G35" s="7">
        <f t="shared" si="20"/>
        <v>-0.10397168199350064</v>
      </c>
      <c r="H35" s="32">
        <f>+コピー!U4</f>
        <v>20629</v>
      </c>
      <c r="I35" s="7">
        <f t="shared" si="21"/>
        <v>0.10434655052934541</v>
      </c>
      <c r="J35" s="32">
        <f>+コピー!Y4</f>
        <v>22292</v>
      </c>
      <c r="K35" s="7">
        <f t="shared" si="22"/>
        <v>0.11275841312715924</v>
      </c>
      <c r="L35" s="33">
        <f>VALUE(SUBSTITUTE(コピー!AA4,"円","　"))</f>
        <v>121.8</v>
      </c>
    </row>
  </sheetData>
  <mergeCells count="7">
    <mergeCell ref="V1:AC1"/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EA15F-E85D-45FC-B669-63FA194E3C9F}">
  <dimension ref="A1:AC33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C2" sqref="C2:D2"/>
    </sheetView>
  </sheetViews>
  <sheetFormatPr defaultRowHeight="12"/>
  <cols>
    <col min="1" max="1" width="9.375" style="1" customWidth="1"/>
    <col min="2" max="2" width="5.375" style="45" customWidth="1"/>
    <col min="3" max="3" width="7.875" style="45" customWidth="1"/>
    <col min="4" max="4" width="6.375" style="45" customWidth="1"/>
    <col min="5" max="5" width="9" style="45" bestFit="1" customWidth="1"/>
    <col min="6" max="6" width="7" style="45" customWidth="1"/>
    <col min="7" max="7" width="6.875" style="45" customWidth="1"/>
    <col min="8" max="9" width="6.625" style="45" customWidth="1"/>
    <col min="10" max="10" width="6.125" style="45" customWidth="1"/>
    <col min="11" max="11" width="6.5" style="45" customWidth="1"/>
    <col min="12" max="12" width="6.375" style="45" customWidth="1"/>
    <col min="13" max="13" width="6.75" style="45" customWidth="1"/>
    <col min="14" max="14" width="4.75" style="45" bestFit="1" customWidth="1"/>
    <col min="15" max="15" width="5.125" style="45" customWidth="1"/>
    <col min="16" max="16" width="4.125" style="45" customWidth="1"/>
    <col min="17" max="17" width="5.5" style="45" customWidth="1"/>
    <col min="18" max="18" width="6.875" style="45" customWidth="1"/>
    <col min="19" max="19" width="5.5" style="45" customWidth="1"/>
    <col min="20" max="20" width="3.5" style="45" customWidth="1"/>
    <col min="21" max="21" width="6.375" style="45" customWidth="1"/>
    <col min="22" max="29" width="9" style="45"/>
    <col min="30" max="30" width="5.125" style="45" customWidth="1"/>
    <col min="31" max="16384" width="9" style="45"/>
  </cols>
  <sheetData>
    <row r="1" spans="1:29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8" t="s">
        <v>40</v>
      </c>
      <c r="S1" s="68" t="s">
        <v>41</v>
      </c>
      <c r="U1" s="68" t="s">
        <v>43</v>
      </c>
      <c r="V1" s="83"/>
      <c r="W1" s="83"/>
      <c r="X1" s="83"/>
      <c r="Y1" s="83"/>
      <c r="Z1" s="83"/>
      <c r="AA1" s="83"/>
      <c r="AB1" s="83"/>
      <c r="AC1" s="83"/>
    </row>
    <row r="2" spans="1:29" ht="41.25" customHeight="1" thickBot="1">
      <c r="A2" s="59" t="s">
        <v>44</v>
      </c>
      <c r="B2" s="42">
        <v>1526</v>
      </c>
      <c r="C2" s="9"/>
      <c r="D2" s="9"/>
      <c r="E2" s="36">
        <f>+E22</f>
        <v>43891</v>
      </c>
      <c r="F2" s="48">
        <f t="shared" ref="F2:M2" si="0">+F22</f>
        <v>913775</v>
      </c>
      <c r="G2" s="49">
        <f t="shared" si="0"/>
        <v>1.8285738483517316E-2</v>
      </c>
      <c r="H2" s="9">
        <f t="shared" si="0"/>
        <v>83638</v>
      </c>
      <c r="I2" s="50">
        <f t="shared" si="0"/>
        <v>9.1530190692457117E-2</v>
      </c>
      <c r="J2" s="48">
        <f t="shared" si="0"/>
        <v>42277</v>
      </c>
      <c r="K2" s="50">
        <f t="shared" si="0"/>
        <v>4.6266312823178571E-2</v>
      </c>
      <c r="L2" s="9">
        <f t="shared" si="0"/>
        <v>231</v>
      </c>
      <c r="M2" s="9">
        <f t="shared" si="0"/>
        <v>4412.8</v>
      </c>
      <c r="N2" s="17">
        <f t="shared" ref="N2" si="1">+B2/L2</f>
        <v>6.6060606060606064</v>
      </c>
      <c r="O2" s="18">
        <f>+B2/M2</f>
        <v>0.34581218274111675</v>
      </c>
      <c r="P2" s="51">
        <f>+P22</f>
        <v>75</v>
      </c>
      <c r="Q2" s="52">
        <f t="shared" ref="Q2" si="2">+P2/B2</f>
        <v>4.9148099606815203E-2</v>
      </c>
      <c r="R2" s="73">
        <f>+R22</f>
        <v>2805390</v>
      </c>
      <c r="S2" s="73">
        <f>+S22</f>
        <v>807764</v>
      </c>
      <c r="T2" s="73"/>
      <c r="U2" s="73">
        <f t="shared" ref="U2" si="3">+U22</f>
        <v>1489116</v>
      </c>
    </row>
    <row r="3" spans="1:29" ht="15.75" customHeight="1">
      <c r="A3" s="61">
        <v>44135</v>
      </c>
      <c r="B3" s="84" t="s">
        <v>28</v>
      </c>
      <c r="C3" s="85"/>
      <c r="D3" s="85"/>
      <c r="E3" s="53">
        <f>+G27</f>
        <v>0.02</v>
      </c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75"/>
      <c r="S3" s="75"/>
    </row>
    <row r="4" spans="1:29" ht="15.75" customHeight="1">
      <c r="B4" s="88" t="s">
        <v>29</v>
      </c>
      <c r="C4" s="89"/>
      <c r="D4" s="89"/>
      <c r="E4" s="54">
        <f>+K27</f>
        <v>0.05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75"/>
      <c r="S4" s="75"/>
    </row>
    <row r="5" spans="1:29" ht="15.75" customHeight="1">
      <c r="B5" s="88" t="s">
        <v>11</v>
      </c>
      <c r="C5" s="89"/>
      <c r="D5" s="89"/>
      <c r="E5" s="55">
        <f>+N27</f>
        <v>8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75"/>
      <c r="S5" s="75"/>
    </row>
    <row r="6" spans="1:29" ht="15.75" customHeight="1">
      <c r="A6" s="62"/>
      <c r="B6" s="88" t="s">
        <v>31</v>
      </c>
      <c r="C6" s="89"/>
      <c r="D6" s="89"/>
      <c r="E6" s="55">
        <f>+B27</f>
        <v>2161.198476126669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75"/>
      <c r="S6" s="75"/>
    </row>
    <row r="7" spans="1:29" ht="15.75" customHeight="1" thickBot="1">
      <c r="B7" s="90" t="s">
        <v>32</v>
      </c>
      <c r="C7" s="91"/>
      <c r="D7" s="91"/>
      <c r="E7" s="56">
        <f>+D27</f>
        <v>0.41625063966361009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75"/>
      <c r="S7" s="75"/>
    </row>
    <row r="8" spans="1:29">
      <c r="A8" s="34" t="s">
        <v>15</v>
      </c>
      <c r="C8" s="1" t="s">
        <v>27</v>
      </c>
      <c r="G8" s="14">
        <f>AVERAGE(G9:G21)</f>
        <v>4.204018140409143E-2</v>
      </c>
      <c r="I8" s="14">
        <f>AVERAGE(I9:I21)</f>
        <v>9.7548498969981648E-2</v>
      </c>
      <c r="K8" s="14">
        <f>AVERAGE(K9:K21)</f>
        <v>4.813330321155062E-2</v>
      </c>
      <c r="N8" s="13">
        <f>AVERAGE(N9:N21)</f>
        <v>18.1453825991644</v>
      </c>
      <c r="O8" s="13">
        <f>AVERAGE(O9:O21)</f>
        <v>1.081114930973758</v>
      </c>
    </row>
    <row r="9" spans="1:29">
      <c r="A9" s="1">
        <v>9513</v>
      </c>
      <c r="B9" s="42">
        <v>4900</v>
      </c>
      <c r="C9" s="47">
        <f t="shared" ref="C9:C19" si="4">+J9/L9*1000000</f>
        <v>183066111.40031233</v>
      </c>
      <c r="E9" s="36">
        <f>+コピー!B2</f>
        <v>39142</v>
      </c>
      <c r="F9" s="32">
        <f>+コピー!C2</f>
        <v>573277</v>
      </c>
      <c r="H9" s="32">
        <f>+コピー!E2</f>
        <v>77141</v>
      </c>
      <c r="I9" s="7">
        <f>+H9/F9</f>
        <v>0.13456147726142859</v>
      </c>
      <c r="J9" s="32">
        <f>+コピー!I2</f>
        <v>35167</v>
      </c>
      <c r="K9" s="7">
        <f>+J9/F9</f>
        <v>6.1343818084451322E-2</v>
      </c>
      <c r="L9" s="33">
        <f>VALUE(SUBSTITUTE(コピー!K2,"円","　"))</f>
        <v>192.1</v>
      </c>
      <c r="M9" s="33">
        <f>VALUE(SUBSTITUTE(コピー!L2,"円","　"))</f>
        <v>2523.6999999999998</v>
      </c>
      <c r="N9" s="10">
        <f t="shared" ref="N9:N23" si="5">+B9/L9</f>
        <v>25.507548152004166</v>
      </c>
      <c r="O9" s="10">
        <f>+B9/M9</f>
        <v>1.9415936918017198</v>
      </c>
    </row>
    <row r="10" spans="1:29">
      <c r="B10" s="42">
        <v>3940</v>
      </c>
      <c r="C10" s="47">
        <f t="shared" si="4"/>
        <v>183079325.42161149</v>
      </c>
      <c r="E10" s="36">
        <f>+コピー!B3</f>
        <v>39508</v>
      </c>
      <c r="F10" s="32">
        <f>+コピー!C3</f>
        <v>587780</v>
      </c>
      <c r="G10" s="7">
        <f>+(F10-F9)/F9</f>
        <v>2.5298415949008942E-2</v>
      </c>
      <c r="H10" s="32">
        <f>+コピー!E3</f>
        <v>50724</v>
      </c>
      <c r="I10" s="7">
        <f t="shared" ref="I10:I23" si="6">+H10/F10</f>
        <v>8.6297594338017619E-2</v>
      </c>
      <c r="J10" s="32">
        <f>+コピー!I3</f>
        <v>29311</v>
      </c>
      <c r="K10" s="7">
        <f t="shared" ref="K10:K23" si="7">+J10/F10</f>
        <v>4.9867297288100992E-2</v>
      </c>
      <c r="L10" s="33">
        <f>VALUE(SUBSTITUTE(コピー!K3,"円","　"))</f>
        <v>160.1</v>
      </c>
      <c r="M10" s="33">
        <f>VALUE(SUBSTITUTE(コピー!L3,"円","　"))</f>
        <v>2562.5</v>
      </c>
      <c r="N10" s="10">
        <f t="shared" si="5"/>
        <v>24.609618988132418</v>
      </c>
      <c r="O10" s="10">
        <f t="shared" ref="O10:O22" si="8">+B10/M10</f>
        <v>1.5375609756097561</v>
      </c>
    </row>
    <row r="11" spans="1:29">
      <c r="B11" s="42">
        <v>2740</v>
      </c>
      <c r="C11" s="47">
        <f t="shared" si="4"/>
        <v>183038570.08466604</v>
      </c>
      <c r="E11" s="36">
        <f>+コピー!B4</f>
        <v>39873</v>
      </c>
      <c r="F11" s="32">
        <f>+コピー!C4</f>
        <v>704936</v>
      </c>
      <c r="G11" s="7">
        <f t="shared" ref="G11:G23" si="9">+(F11-F10)/F10</f>
        <v>0.19931947327231278</v>
      </c>
      <c r="H11" s="32">
        <f>+コピー!E4</f>
        <v>57108</v>
      </c>
      <c r="I11" s="7">
        <f t="shared" si="6"/>
        <v>8.101160956455622E-2</v>
      </c>
      <c r="J11" s="32">
        <f>+コピー!I4</f>
        <v>19457</v>
      </c>
      <c r="K11" s="7">
        <f t="shared" si="7"/>
        <v>2.7601087190893926E-2</v>
      </c>
      <c r="L11" s="33">
        <f>VALUE(SUBSTITUTE(コピー!K4,"円","　"))</f>
        <v>106.3</v>
      </c>
      <c r="M11" s="33">
        <f>VALUE(SUBSTITUTE(コピー!L4,"円","　"))</f>
        <v>2081.6</v>
      </c>
      <c r="N11" s="10">
        <f t="shared" si="5"/>
        <v>25.776105362182502</v>
      </c>
      <c r="O11" s="10">
        <f t="shared" si="8"/>
        <v>1.3162951575710993</v>
      </c>
    </row>
    <row r="12" spans="1:29">
      <c r="B12" s="42">
        <v>2814</v>
      </c>
      <c r="C12" s="47">
        <f t="shared" si="4"/>
        <v>183096733.66834173</v>
      </c>
      <c r="E12" s="36">
        <f>+コピー!B5</f>
        <v>40238</v>
      </c>
      <c r="F12" s="32">
        <f>+コピー!C5</f>
        <v>584484</v>
      </c>
      <c r="G12" s="7">
        <f t="shared" si="9"/>
        <v>-0.1708694122587015</v>
      </c>
      <c r="H12" s="32">
        <f>+コピー!E5</f>
        <v>48939</v>
      </c>
      <c r="I12" s="7">
        <f t="shared" si="6"/>
        <v>8.3730264643685715E-2</v>
      </c>
      <c r="J12" s="32">
        <f>+コピー!I5</f>
        <v>29149</v>
      </c>
      <c r="K12" s="7">
        <f t="shared" si="7"/>
        <v>4.9871339506299572E-2</v>
      </c>
      <c r="L12" s="33">
        <f>VALUE(SUBSTITUTE(コピー!K5,"円","　"))</f>
        <v>159.19999999999999</v>
      </c>
      <c r="M12" s="33">
        <f>VALUE(SUBSTITUTE(コピー!L5,"円","　"))</f>
        <v>2255.8000000000002</v>
      </c>
      <c r="N12" s="10">
        <f t="shared" si="5"/>
        <v>17.675879396984925</v>
      </c>
      <c r="O12" s="10">
        <f t="shared" si="8"/>
        <v>1.2474510151609184</v>
      </c>
    </row>
    <row r="13" spans="1:29">
      <c r="B13" s="42">
        <v>2175</v>
      </c>
      <c r="C13" s="47">
        <f t="shared" si="4"/>
        <v>183018691.58878505</v>
      </c>
      <c r="E13" s="36">
        <f>+コピー!B6</f>
        <v>40603</v>
      </c>
      <c r="F13" s="32">
        <f>+コピー!C6</f>
        <v>635975</v>
      </c>
      <c r="G13" s="7">
        <f t="shared" si="9"/>
        <v>8.8096509057561889E-2</v>
      </c>
      <c r="H13" s="32">
        <f>+コピー!E6</f>
        <v>70588</v>
      </c>
      <c r="I13" s="7">
        <f t="shared" si="6"/>
        <v>0.11099178426824954</v>
      </c>
      <c r="J13" s="32">
        <f>+コピー!I6</f>
        <v>19583</v>
      </c>
      <c r="K13" s="7">
        <f t="shared" si="7"/>
        <v>3.0792090884075633E-2</v>
      </c>
      <c r="L13" s="33">
        <f>VALUE(SUBSTITUTE(コピー!K6,"円","　"))</f>
        <v>107</v>
      </c>
      <c r="M13" s="33">
        <f>VALUE(SUBSTITUTE(コピー!L6,"円","　"))</f>
        <v>2275.6999999999998</v>
      </c>
      <c r="N13" s="10">
        <f t="shared" si="5"/>
        <v>20.327102803738317</v>
      </c>
      <c r="O13" s="10">
        <f t="shared" si="8"/>
        <v>0.95574987915806131</v>
      </c>
      <c r="R13" s="47">
        <v>2012386</v>
      </c>
      <c r="S13" s="47">
        <v>415761</v>
      </c>
      <c r="T13" s="57">
        <f>+S13/R13</f>
        <v>0.20660101988385926</v>
      </c>
      <c r="U13" s="47">
        <v>1391832</v>
      </c>
    </row>
    <row r="14" spans="1:29">
      <c r="B14" s="42">
        <v>2030</v>
      </c>
      <c r="C14" s="47">
        <f t="shared" si="4"/>
        <v>183102272.72727272</v>
      </c>
      <c r="E14" s="36">
        <f>+コピー!B7</f>
        <v>40969</v>
      </c>
      <c r="F14" s="32">
        <f>+コピー!C7</f>
        <v>654600</v>
      </c>
      <c r="G14" s="7">
        <f t="shared" si="9"/>
        <v>2.9285742364086639E-2</v>
      </c>
      <c r="H14" s="32">
        <f>+コピー!E7</f>
        <v>49800</v>
      </c>
      <c r="I14" s="7">
        <f t="shared" si="6"/>
        <v>7.6076993583868005E-2</v>
      </c>
      <c r="J14" s="32">
        <f>+コピー!I7</f>
        <v>16113</v>
      </c>
      <c r="K14" s="7">
        <f t="shared" si="7"/>
        <v>2.4615032080659946E-2</v>
      </c>
      <c r="L14" s="33">
        <f>VALUE(SUBSTITUTE(コピー!K7,"円","　"))</f>
        <v>88</v>
      </c>
      <c r="M14" s="33">
        <f>VALUE(SUBSTITUTE(コピー!L7,"円","　"))</f>
        <v>2225.1999999999998</v>
      </c>
      <c r="N14" s="10">
        <f t="shared" si="5"/>
        <v>23.068181818181817</v>
      </c>
      <c r="O14" s="10">
        <f t="shared" si="8"/>
        <v>0.91227754808556538</v>
      </c>
      <c r="R14" s="47">
        <v>2016394</v>
      </c>
      <c r="S14" s="47">
        <v>407383</v>
      </c>
      <c r="T14" s="57">
        <f t="shared" ref="T14:T22" si="10">+S14/R14</f>
        <v>0.20203541569752737</v>
      </c>
      <c r="U14" s="47">
        <v>1400621</v>
      </c>
    </row>
    <row r="15" spans="1:29">
      <c r="A15" s="74"/>
      <c r="B15" s="42">
        <v>3100</v>
      </c>
      <c r="C15" s="47">
        <f t="shared" si="4"/>
        <v>183095823.09582308</v>
      </c>
      <c r="E15" s="36">
        <f>+コピー!B8</f>
        <v>41334</v>
      </c>
      <c r="F15" s="32">
        <f>+コピー!C8</f>
        <v>656056</v>
      </c>
      <c r="G15" s="7">
        <f t="shared" si="9"/>
        <v>2.2242590895203179E-3</v>
      </c>
      <c r="H15" s="32">
        <f>+コピー!E8</f>
        <v>54566</v>
      </c>
      <c r="I15" s="7">
        <f t="shared" si="6"/>
        <v>8.3172777933591041E-2</v>
      </c>
      <c r="J15" s="32">
        <f>+コピー!I8</f>
        <v>29808</v>
      </c>
      <c r="K15" s="7">
        <f t="shared" si="7"/>
        <v>4.5435145780238273E-2</v>
      </c>
      <c r="L15" s="33">
        <f>VALUE(SUBSTITUTE(コピー!K8,"円","　"))</f>
        <v>162.80000000000001</v>
      </c>
      <c r="M15" s="33">
        <f>VALUE(SUBSTITUTE(コピー!L8,"円","　"))</f>
        <v>2479.6999999999998</v>
      </c>
      <c r="N15" s="10">
        <f t="shared" si="5"/>
        <v>19.04176904176904</v>
      </c>
      <c r="O15" s="10">
        <f t="shared" si="8"/>
        <v>1.2501512279711255</v>
      </c>
      <c r="P15" s="32">
        <f>VALUE(SUBSTITUTE(コピー!O8,"円","　"))</f>
        <v>70</v>
      </c>
      <c r="Q15" s="7">
        <f t="shared" ref="Q15:Q23" si="11">+P15/B15</f>
        <v>2.2580645161290321E-2</v>
      </c>
      <c r="R15" s="47">
        <v>2169909</v>
      </c>
      <c r="S15" s="47">
        <v>453904</v>
      </c>
      <c r="T15" s="57">
        <f t="shared" si="10"/>
        <v>0.20918112234199682</v>
      </c>
      <c r="U15" s="47">
        <v>1473772</v>
      </c>
    </row>
    <row r="16" spans="1:29">
      <c r="B16" s="42">
        <v>3290</v>
      </c>
      <c r="C16" s="47">
        <f t="shared" si="4"/>
        <v>182997448.97959185</v>
      </c>
      <c r="E16" s="36">
        <f>+コピー!B9</f>
        <v>41699</v>
      </c>
      <c r="F16" s="32">
        <f>+コピー!C9</f>
        <v>706835</v>
      </c>
      <c r="G16" s="7">
        <f t="shared" si="9"/>
        <v>7.7400404843488965E-2</v>
      </c>
      <c r="H16" s="32">
        <f>+コピー!E9</f>
        <v>59171</v>
      </c>
      <c r="I16" s="7">
        <f t="shared" si="6"/>
        <v>8.3712606195222361E-2</v>
      </c>
      <c r="J16" s="32">
        <f>+コピー!I9</f>
        <v>28694</v>
      </c>
      <c r="K16" s="7">
        <f t="shared" si="7"/>
        <v>4.0595046934574545E-2</v>
      </c>
      <c r="L16" s="33">
        <f>VALUE(SUBSTITUTE(コピー!K9,"円","　"))</f>
        <v>156.80000000000001</v>
      </c>
      <c r="M16" s="33">
        <f>VALUE(SUBSTITUTE(コピー!L9,"円","　"))</f>
        <v>2820.1</v>
      </c>
      <c r="N16" s="10">
        <f t="shared" si="5"/>
        <v>20.982142857142854</v>
      </c>
      <c r="O16" s="10">
        <f t="shared" si="8"/>
        <v>1.1666252969752846</v>
      </c>
      <c r="P16" s="32">
        <f>VALUE(SUBSTITUTE(コピー!O9,"円","　"))</f>
        <v>70</v>
      </c>
      <c r="Q16" s="7">
        <f t="shared" si="11"/>
        <v>2.1276595744680851E-2</v>
      </c>
      <c r="R16" s="47">
        <v>2385216</v>
      </c>
      <c r="S16" s="47">
        <v>516212</v>
      </c>
      <c r="T16" s="57">
        <f t="shared" si="10"/>
        <v>0.2164214897099466</v>
      </c>
      <c r="U16" s="47">
        <v>1599659</v>
      </c>
    </row>
    <row r="17" spans="2:21">
      <c r="B17" s="42">
        <v>4325</v>
      </c>
      <c r="C17" s="47">
        <f t="shared" si="4"/>
        <v>183076271.18644068</v>
      </c>
      <c r="E17" s="36">
        <f>+コピー!B10</f>
        <v>42064</v>
      </c>
      <c r="F17" s="32">
        <f>+コピー!C10</f>
        <v>750627</v>
      </c>
      <c r="G17" s="7">
        <f t="shared" si="9"/>
        <v>6.1955053159506814E-2</v>
      </c>
      <c r="H17" s="32">
        <f>+コピー!E10</f>
        <v>72859</v>
      </c>
      <c r="I17" s="7">
        <f t="shared" si="6"/>
        <v>9.706418767243917E-2</v>
      </c>
      <c r="J17" s="32">
        <f>+コピー!I10</f>
        <v>43206</v>
      </c>
      <c r="K17" s="7">
        <f t="shared" si="7"/>
        <v>5.7559879940369853E-2</v>
      </c>
      <c r="L17" s="33">
        <f>VALUE(SUBSTITUTE(コピー!K10,"円","　"))</f>
        <v>236</v>
      </c>
      <c r="M17" s="33">
        <f>VALUE(SUBSTITUTE(コピー!L10,"円","　"))</f>
        <v>3762.6</v>
      </c>
      <c r="N17" s="10">
        <f t="shared" si="5"/>
        <v>18.326271186440678</v>
      </c>
      <c r="O17" s="10">
        <f t="shared" si="8"/>
        <v>1.1494711104023814</v>
      </c>
      <c r="P17" s="32">
        <f>VALUE(SUBSTITUTE(コピー!O10,"円","　"))</f>
        <v>70</v>
      </c>
      <c r="Q17" s="7">
        <f t="shared" si="11"/>
        <v>1.6184971098265895E-2</v>
      </c>
      <c r="R17" s="47">
        <v>2659149</v>
      </c>
      <c r="S17" s="47">
        <v>688732</v>
      </c>
      <c r="T17" s="57">
        <f t="shared" si="10"/>
        <v>0.25900466653053289</v>
      </c>
      <c r="U17" s="47">
        <v>1654505</v>
      </c>
    </row>
    <row r="18" spans="2:21">
      <c r="B18" s="42">
        <v>2379</v>
      </c>
      <c r="C18" s="47">
        <f t="shared" si="4"/>
        <v>183036866.359447</v>
      </c>
      <c r="E18" s="36">
        <f>+コピー!B11</f>
        <v>42430</v>
      </c>
      <c r="F18" s="32">
        <f>+コピー!C11</f>
        <v>780072</v>
      </c>
      <c r="G18" s="7">
        <f t="shared" si="9"/>
        <v>3.9227206055737401E-2</v>
      </c>
      <c r="H18" s="32">
        <f>+コピー!E11</f>
        <v>87376</v>
      </c>
      <c r="I18" s="7">
        <f t="shared" si="6"/>
        <v>0.11201017341988945</v>
      </c>
      <c r="J18" s="32">
        <f>+コピー!I11</f>
        <v>39719</v>
      </c>
      <c r="K18" s="7">
        <f t="shared" si="7"/>
        <v>5.0917094832271893E-2</v>
      </c>
      <c r="L18" s="33">
        <f>VALUE(SUBSTITUTE(コピー!K11,"円","　"))</f>
        <v>217</v>
      </c>
      <c r="M18" s="33">
        <f>VALUE(SUBSTITUTE(コピー!L11,"円","　"))</f>
        <v>3671.9</v>
      </c>
      <c r="N18" s="10">
        <f t="shared" si="5"/>
        <v>10.963133640552995</v>
      </c>
      <c r="O18" s="10">
        <f t="shared" si="8"/>
        <v>0.64789346115090274</v>
      </c>
      <c r="P18" s="32">
        <f>VALUE(SUBSTITUTE(コピー!O11,"円","　"))</f>
        <v>70</v>
      </c>
      <c r="Q18" s="7">
        <f t="shared" si="11"/>
        <v>2.9424127784783524E-2</v>
      </c>
      <c r="R18" s="47">
        <v>2546272</v>
      </c>
      <c r="S18" s="47">
        <v>672143</v>
      </c>
      <c r="T18" s="57">
        <f t="shared" si="10"/>
        <v>0.26397140603988889</v>
      </c>
      <c r="U18" s="47">
        <v>1541122</v>
      </c>
    </row>
    <row r="19" spans="2:21">
      <c r="B19" s="42">
        <v>2778</v>
      </c>
      <c r="C19" s="47">
        <f t="shared" si="4"/>
        <v>183071144.49845338</v>
      </c>
      <c r="E19" s="36">
        <f>+コピー!B12</f>
        <v>42795</v>
      </c>
      <c r="F19" s="32">
        <f>+コピー!C12</f>
        <v>744402</v>
      </c>
      <c r="G19" s="7">
        <f t="shared" si="9"/>
        <v>-4.5726548318616743E-2</v>
      </c>
      <c r="H19" s="32">
        <f>+コピー!E12</f>
        <v>81726</v>
      </c>
      <c r="I19" s="7">
        <f t="shared" si="6"/>
        <v>0.10978745355332199</v>
      </c>
      <c r="J19" s="32">
        <f>+コピー!I12</f>
        <v>41429</v>
      </c>
      <c r="K19" s="7">
        <f t="shared" si="7"/>
        <v>5.565406863495799E-2</v>
      </c>
      <c r="L19" s="33">
        <f>VALUE(SUBSTITUTE(コピー!K12,"円","　"))</f>
        <v>226.3</v>
      </c>
      <c r="M19" s="33">
        <f>VALUE(SUBSTITUTE(コピー!L12,"円","　"))</f>
        <v>3954.2</v>
      </c>
      <c r="N19" s="10">
        <f t="shared" si="5"/>
        <v>12.275740167918691</v>
      </c>
      <c r="O19" s="10">
        <f t="shared" si="8"/>
        <v>0.7025441302918416</v>
      </c>
      <c r="P19" s="32">
        <f>VALUE(SUBSTITUTE(コピー!O12,"円","　"))</f>
        <v>70</v>
      </c>
      <c r="Q19" s="7">
        <f t="shared" si="11"/>
        <v>2.51979841612671E-2</v>
      </c>
      <c r="R19" s="47">
        <v>2606285</v>
      </c>
      <c r="S19" s="47">
        <v>723819</v>
      </c>
      <c r="T19" s="57">
        <f t="shared" si="10"/>
        <v>0.27772058696573859</v>
      </c>
      <c r="U19" s="47">
        <v>1502840</v>
      </c>
    </row>
    <row r="20" spans="2:21">
      <c r="B20" s="42">
        <v>2860</v>
      </c>
      <c r="C20" s="47">
        <f>+J20/L20*1000000</f>
        <v>183064990.63920835</v>
      </c>
      <c r="E20" s="36">
        <f>+コピー!B13</f>
        <v>43160</v>
      </c>
      <c r="F20" s="32">
        <f>+コピー!C13</f>
        <v>856252</v>
      </c>
      <c r="G20" s="7">
        <f t="shared" si="9"/>
        <v>0.15025483542494511</v>
      </c>
      <c r="H20" s="32">
        <f>+コピー!E13</f>
        <v>104336</v>
      </c>
      <c r="I20" s="7">
        <f t="shared" si="6"/>
        <v>0.12185197815596344</v>
      </c>
      <c r="J20" s="32">
        <f>+コピー!I13</f>
        <v>68448</v>
      </c>
      <c r="K20" s="7">
        <f t="shared" si="7"/>
        <v>7.9939083353965892E-2</v>
      </c>
      <c r="L20" s="33">
        <f>VALUE(SUBSTITUTE(コピー!K13,"円","　"))</f>
        <v>373.9</v>
      </c>
      <c r="M20" s="33">
        <f>VALUE(SUBSTITUTE(コピー!L13,"円","　"))</f>
        <v>4301</v>
      </c>
      <c r="N20" s="10">
        <f t="shared" si="5"/>
        <v>7.6491040385129718</v>
      </c>
      <c r="O20" s="10">
        <f t="shared" si="8"/>
        <v>0.66496163682864451</v>
      </c>
      <c r="P20" s="32">
        <f>VALUE(SUBSTITUTE(コピー!O13,"円","　"))</f>
        <v>75</v>
      </c>
      <c r="Q20" s="7">
        <f>+P15/B20</f>
        <v>2.4475524475524476E-2</v>
      </c>
      <c r="R20" s="47">
        <v>2647221</v>
      </c>
      <c r="S20" s="47">
        <v>787291</v>
      </c>
      <c r="T20" s="57">
        <f t="shared" si="10"/>
        <v>0.29740282356478737</v>
      </c>
      <c r="U20" s="47">
        <v>1431682</v>
      </c>
    </row>
    <row r="21" spans="2:21">
      <c r="B21" s="42">
        <v>2448</v>
      </c>
      <c r="C21" s="47">
        <f>+J21/L21*1000000</f>
        <v>183031262.36644244</v>
      </c>
      <c r="E21" s="36">
        <f>+コピー!B14</f>
        <v>43525</v>
      </c>
      <c r="F21" s="32">
        <f>+コピー!C14</f>
        <v>897366</v>
      </c>
      <c r="G21" s="7">
        <f t="shared" si="9"/>
        <v>4.8016238210246517E-2</v>
      </c>
      <c r="H21" s="32">
        <f>+コピー!E14</f>
        <v>78844</v>
      </c>
      <c r="I21" s="7">
        <f t="shared" si="6"/>
        <v>8.7861586019528259E-2</v>
      </c>
      <c r="J21" s="32">
        <f>+コピー!I14</f>
        <v>46252</v>
      </c>
      <c r="K21" s="7">
        <f t="shared" si="7"/>
        <v>5.1541957239298122E-2</v>
      </c>
      <c r="L21" s="33">
        <f>VALUE(SUBSTITUTE(コピー!K14,"円","　"))</f>
        <v>252.7</v>
      </c>
      <c r="M21" s="33">
        <f>VALUE(SUBSTITUTE(コピー!L14,"円","　"))</f>
        <v>4356.5</v>
      </c>
      <c r="N21" s="10">
        <f t="shared" si="5"/>
        <v>9.6873763355757827</v>
      </c>
      <c r="O21" s="10">
        <f t="shared" si="8"/>
        <v>0.56191897165155513</v>
      </c>
      <c r="P21" s="32">
        <f>VALUE(SUBSTITUTE(コピー!O14,"円","　"))</f>
        <v>75</v>
      </c>
      <c r="Q21" s="7">
        <f t="shared" si="11"/>
        <v>3.0637254901960783E-2</v>
      </c>
      <c r="R21" s="47">
        <v>2766179</v>
      </c>
      <c r="S21" s="47">
        <v>797459</v>
      </c>
      <c r="T21" s="57">
        <f t="shared" si="10"/>
        <v>0.28828900805045515</v>
      </c>
      <c r="U21" s="47">
        <v>1521678</v>
      </c>
    </row>
    <row r="22" spans="2:21">
      <c r="B22" s="42">
        <v>2045</v>
      </c>
      <c r="C22" s="67">
        <f>+C20</f>
        <v>183064990.63920835</v>
      </c>
      <c r="D22" s="66">
        <v>43951</v>
      </c>
      <c r="E22" s="36">
        <f>+コピー!B15</f>
        <v>43891</v>
      </c>
      <c r="F22" s="32">
        <f>+コピー!C15</f>
        <v>913775</v>
      </c>
      <c r="G22" s="7">
        <f t="shared" si="9"/>
        <v>1.8285738483517316E-2</v>
      </c>
      <c r="H22" s="32">
        <f>+コピー!E15</f>
        <v>83638</v>
      </c>
      <c r="I22" s="7">
        <f t="shared" si="6"/>
        <v>9.1530190692457117E-2</v>
      </c>
      <c r="J22" s="32">
        <f>+コピー!I15</f>
        <v>42277</v>
      </c>
      <c r="K22" s="7">
        <f t="shared" si="7"/>
        <v>4.6266312823178571E-2</v>
      </c>
      <c r="L22" s="33">
        <f>VALUE(SUBSTITUTE(コピー!K15,"円","　"))</f>
        <v>231</v>
      </c>
      <c r="M22" s="33">
        <f>VALUE(SUBSTITUTE(コピー!L15,"円","　"))</f>
        <v>4412.8</v>
      </c>
      <c r="N22" s="10">
        <f t="shared" si="5"/>
        <v>8.8528138528138527</v>
      </c>
      <c r="O22" s="10">
        <f t="shared" si="8"/>
        <v>0.463424583031182</v>
      </c>
      <c r="P22" s="32">
        <f>VALUE(SUBSTITUTE(コピー!O15,"円","　"))</f>
        <v>75</v>
      </c>
      <c r="Q22" s="7">
        <f t="shared" si="11"/>
        <v>3.6674816625916873E-2</v>
      </c>
      <c r="R22" s="47">
        <v>2805390</v>
      </c>
      <c r="S22" s="47">
        <v>807764</v>
      </c>
      <c r="T22" s="57">
        <f t="shared" si="10"/>
        <v>0.28793287207839197</v>
      </c>
      <c r="U22" s="47">
        <v>1489116</v>
      </c>
    </row>
    <row r="23" spans="2:21">
      <c r="B23" s="42">
        <v>1526</v>
      </c>
      <c r="C23" s="67">
        <f>+C22</f>
        <v>183064990.63920835</v>
      </c>
      <c r="E23" s="31">
        <v>2021</v>
      </c>
      <c r="F23" s="32">
        <f>+AVERAGE(F32:F33)*4</f>
        <v>817110</v>
      </c>
      <c r="G23" s="7">
        <f t="shared" si="9"/>
        <v>-0.10578643539164455</v>
      </c>
      <c r="H23" s="32">
        <f>+AVERAGE(H32:H33)*4</f>
        <v>108616</v>
      </c>
      <c r="I23" s="7">
        <f t="shared" si="6"/>
        <v>0.13292702328939801</v>
      </c>
      <c r="J23" s="32">
        <f>+AVERAGE(J32:J33)*4</f>
        <v>67558</v>
      </c>
      <c r="K23" s="7">
        <f t="shared" si="7"/>
        <v>8.2679198639106125E-2</v>
      </c>
      <c r="L23" s="32">
        <f>+AVERAGE(L32:L33)*4</f>
        <v>369.2</v>
      </c>
      <c r="N23" s="10">
        <f t="shared" si="5"/>
        <v>4.1332611050920915</v>
      </c>
      <c r="P23" s="32">
        <f>VALUE(SUBSTITUTE(コピー!O16,"円","　"))</f>
        <v>75</v>
      </c>
      <c r="Q23" s="7">
        <f t="shared" si="11"/>
        <v>4.9148099606815203E-2</v>
      </c>
      <c r="R23" s="4"/>
      <c r="S23" s="4"/>
    </row>
    <row r="24" spans="2:21">
      <c r="B24" s="46">
        <f t="shared" ref="B24:B27" si="12">+L24*N24</f>
        <v>2036.5455934431977</v>
      </c>
      <c r="C24" s="67">
        <f t="shared" ref="C24:C27" si="13">+C23</f>
        <v>183064990.63920835</v>
      </c>
      <c r="E24" s="31">
        <v>2022</v>
      </c>
      <c r="F24" s="46">
        <f>+F22*(1+G24)</f>
        <v>932050.5</v>
      </c>
      <c r="G24" s="63">
        <v>0.02</v>
      </c>
      <c r="H24" s="46">
        <f t="shared" ref="H24:H27" si="14">+F24*I24</f>
        <v>93205.05</v>
      </c>
      <c r="I24" s="63">
        <v>0.1</v>
      </c>
      <c r="J24" s="46">
        <f t="shared" ref="J24:J27" si="15">+F24*K24</f>
        <v>46602.525000000001</v>
      </c>
      <c r="K24" s="63">
        <v>0.05</v>
      </c>
      <c r="L24" s="15">
        <f t="shared" ref="L24:L27" si="16">+J24/C24*1000000</f>
        <v>254.56819918039972</v>
      </c>
      <c r="N24" s="42">
        <v>8</v>
      </c>
      <c r="R24" s="4"/>
      <c r="S24" s="4"/>
    </row>
    <row r="25" spans="2:21">
      <c r="B25" s="46">
        <f t="shared" si="12"/>
        <v>2077.276505312062</v>
      </c>
      <c r="C25" s="67">
        <f t="shared" si="13"/>
        <v>183064990.63920835</v>
      </c>
      <c r="E25" s="31">
        <v>2023</v>
      </c>
      <c r="F25" s="46">
        <f t="shared" ref="F25:F27" si="17">+F24*(1+G25)</f>
        <v>950691.51</v>
      </c>
      <c r="G25" s="63">
        <f t="shared" ref="G25:K27" si="18">+G24</f>
        <v>0.02</v>
      </c>
      <c r="H25" s="46">
        <f t="shared" si="14"/>
        <v>95069.151000000013</v>
      </c>
      <c r="I25" s="63">
        <f t="shared" si="18"/>
        <v>0.1</v>
      </c>
      <c r="J25" s="46">
        <f t="shared" si="15"/>
        <v>47534.575500000006</v>
      </c>
      <c r="K25" s="63">
        <f t="shared" si="18"/>
        <v>0.05</v>
      </c>
      <c r="L25" s="15">
        <f t="shared" si="16"/>
        <v>259.65956316400775</v>
      </c>
      <c r="N25" s="42">
        <f t="shared" ref="N25:N27" si="19">+N24</f>
        <v>8</v>
      </c>
      <c r="R25" s="4"/>
      <c r="S25" s="4"/>
    </row>
    <row r="26" spans="2:21">
      <c r="B26" s="46">
        <f t="shared" si="12"/>
        <v>2118.8220354183031</v>
      </c>
      <c r="C26" s="67">
        <f t="shared" si="13"/>
        <v>183064990.63920835</v>
      </c>
      <c r="E26" s="31">
        <v>2024</v>
      </c>
      <c r="F26" s="46">
        <f t="shared" si="17"/>
        <v>969705.34019999998</v>
      </c>
      <c r="G26" s="63">
        <f t="shared" si="18"/>
        <v>0.02</v>
      </c>
      <c r="H26" s="46">
        <f t="shared" si="14"/>
        <v>96970.534020000006</v>
      </c>
      <c r="I26" s="63">
        <f t="shared" si="18"/>
        <v>0.1</v>
      </c>
      <c r="J26" s="46">
        <f t="shared" si="15"/>
        <v>48485.267010000003</v>
      </c>
      <c r="K26" s="63">
        <f t="shared" si="18"/>
        <v>0.05</v>
      </c>
      <c r="L26" s="15">
        <f t="shared" si="16"/>
        <v>264.85275442728789</v>
      </c>
      <c r="N26" s="42">
        <f t="shared" si="19"/>
        <v>8</v>
      </c>
      <c r="R26" s="4"/>
      <c r="S26" s="4"/>
    </row>
    <row r="27" spans="2:21">
      <c r="B27" s="46">
        <f t="shared" si="12"/>
        <v>2161.198476126669</v>
      </c>
      <c r="C27" s="67">
        <f t="shared" si="13"/>
        <v>183064990.63920835</v>
      </c>
      <c r="D27" s="58">
        <f>+(B27-B2)/B2</f>
        <v>0.41625063966361009</v>
      </c>
      <c r="E27" s="31">
        <v>2025</v>
      </c>
      <c r="F27" s="46">
        <f t="shared" si="17"/>
        <v>989099.44700399996</v>
      </c>
      <c r="G27" s="63">
        <f t="shared" si="18"/>
        <v>0.02</v>
      </c>
      <c r="H27" s="46">
        <f t="shared" si="14"/>
        <v>98909.944700399996</v>
      </c>
      <c r="I27" s="63">
        <f t="shared" si="18"/>
        <v>0.1</v>
      </c>
      <c r="J27" s="46">
        <f t="shared" si="15"/>
        <v>49454.972350199998</v>
      </c>
      <c r="K27" s="63">
        <f t="shared" si="18"/>
        <v>0.05</v>
      </c>
      <c r="L27" s="15">
        <f t="shared" si="16"/>
        <v>270.14980951583362</v>
      </c>
      <c r="N27" s="42">
        <f t="shared" si="19"/>
        <v>8</v>
      </c>
      <c r="R27" s="4"/>
      <c r="S27" s="4"/>
    </row>
    <row r="28" spans="2:21">
      <c r="C28" s="47">
        <v>183051100</v>
      </c>
    </row>
    <row r="29" spans="2:21" ht="25.5">
      <c r="F29" s="64" t="s">
        <v>34</v>
      </c>
      <c r="G29" s="64" t="s">
        <v>35</v>
      </c>
      <c r="H29" s="64" t="s">
        <v>36</v>
      </c>
      <c r="I29" s="64" t="s">
        <v>37</v>
      </c>
      <c r="J29" s="64" t="s">
        <v>38</v>
      </c>
      <c r="K29" s="64" t="s">
        <v>39</v>
      </c>
    </row>
    <row r="30" spans="2:21">
      <c r="F30" s="65">
        <f>+F22</f>
        <v>913775</v>
      </c>
      <c r="G30" s="65">
        <f>+F21</f>
        <v>897366</v>
      </c>
      <c r="H30" s="72">
        <f>+F20</f>
        <v>856252</v>
      </c>
      <c r="I30" s="65">
        <f>+J22</f>
        <v>42277</v>
      </c>
      <c r="J30" s="65">
        <f>+J21</f>
        <v>46252</v>
      </c>
      <c r="K30" s="65">
        <f>+J20</f>
        <v>68448</v>
      </c>
    </row>
    <row r="32" spans="2:21">
      <c r="C32" s="71">
        <f>+コピー!P2</f>
        <v>44048</v>
      </c>
      <c r="D32" s="71" t="str">
        <f>+コピー!R2</f>
        <v>1Q</v>
      </c>
      <c r="E32" s="36">
        <f>+コピー!Q2</f>
        <v>43983</v>
      </c>
      <c r="F32" s="32">
        <f>+コピー!S2</f>
        <v>187918</v>
      </c>
      <c r="G32" s="7" t="e">
        <f t="shared" ref="G32:G33" si="20">+(F32-F31)/F31</f>
        <v>#DIV/0!</v>
      </c>
      <c r="H32" s="32">
        <f>+コピー!U2</f>
        <v>22591</v>
      </c>
      <c r="I32" s="7">
        <f t="shared" ref="I32:I33" si="21">+H32/F32</f>
        <v>0.12021732883491736</v>
      </c>
      <c r="J32" s="32">
        <f>+コピー!Y2</f>
        <v>11761</v>
      </c>
      <c r="K32" s="7">
        <f t="shared" ref="K32:K33" si="22">+J32/F32</f>
        <v>6.2585808703796333E-2</v>
      </c>
      <c r="L32" s="33">
        <f>VALUE(SUBSTITUTE(コピー!AA2,"円","　"))</f>
        <v>64.3</v>
      </c>
    </row>
    <row r="33" spans="3:12">
      <c r="C33" s="71">
        <f>+コピー!P3</f>
        <v>44134</v>
      </c>
      <c r="D33" s="71" t="str">
        <f>+コピー!R3</f>
        <v>2Q</v>
      </c>
      <c r="E33" s="36">
        <f>+コピー!Q3</f>
        <v>44075</v>
      </c>
      <c r="F33" s="32">
        <f>+コピー!S3</f>
        <v>220637</v>
      </c>
      <c r="G33" s="7">
        <f t="shared" si="20"/>
        <v>0.17411317702402113</v>
      </c>
      <c r="H33" s="32">
        <f>+コピー!U3</f>
        <v>31717</v>
      </c>
      <c r="I33" s="7">
        <f t="shared" si="21"/>
        <v>0.14375195456791018</v>
      </c>
      <c r="J33" s="32">
        <f>+コピー!Y3</f>
        <v>22018</v>
      </c>
      <c r="K33" s="7">
        <f t="shared" si="22"/>
        <v>9.9792872455662471E-2</v>
      </c>
      <c r="L33" s="33">
        <f>VALUE(SUBSTITUTE(コピー!AA3,"円","　"))</f>
        <v>120.3</v>
      </c>
    </row>
  </sheetData>
  <mergeCells count="7">
    <mergeCell ref="V1:AC1"/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4FE5-43E5-44AC-BEDF-C725B5291684}">
  <dimension ref="A1:AC32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C2" sqref="C2:D2"/>
    </sheetView>
  </sheetViews>
  <sheetFormatPr defaultRowHeight="12"/>
  <cols>
    <col min="1" max="1" width="9.375" style="1" customWidth="1"/>
    <col min="2" max="2" width="5.375" style="45" customWidth="1"/>
    <col min="3" max="3" width="7.875" style="45" customWidth="1"/>
    <col min="4" max="4" width="6.375" style="45" customWidth="1"/>
    <col min="5" max="5" width="9" style="45" bestFit="1" customWidth="1"/>
    <col min="6" max="6" width="7" style="45" customWidth="1"/>
    <col min="7" max="7" width="6.875" style="45" customWidth="1"/>
    <col min="8" max="8" width="6.75" style="45" customWidth="1"/>
    <col min="9" max="9" width="6.625" style="45" customWidth="1"/>
    <col min="10" max="10" width="6.125" style="45" customWidth="1"/>
    <col min="11" max="11" width="6.5" style="45" customWidth="1"/>
    <col min="12" max="12" width="6.375" style="45" customWidth="1"/>
    <col min="13" max="13" width="6.75" style="45" customWidth="1"/>
    <col min="14" max="14" width="4.75" style="45" bestFit="1" customWidth="1"/>
    <col min="15" max="15" width="5.125" style="45" customWidth="1"/>
    <col min="16" max="16" width="4.125" style="45" customWidth="1"/>
    <col min="17" max="17" width="5.5" style="45" customWidth="1"/>
    <col min="18" max="18" width="6.875" style="45" customWidth="1"/>
    <col min="19" max="19" width="5.5" style="45" customWidth="1"/>
    <col min="20" max="20" width="3.5" style="45" customWidth="1"/>
    <col min="21" max="21" width="6.375" style="45" customWidth="1"/>
    <col min="22" max="29" width="9" style="45"/>
    <col min="30" max="30" width="5.125" style="45" customWidth="1"/>
    <col min="31" max="16384" width="9" style="45"/>
  </cols>
  <sheetData>
    <row r="1" spans="1:29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8" t="s">
        <v>40</v>
      </c>
      <c r="S1" s="68" t="s">
        <v>41</v>
      </c>
      <c r="U1" s="68" t="s">
        <v>43</v>
      </c>
      <c r="V1" s="83"/>
      <c r="W1" s="83"/>
      <c r="X1" s="83"/>
      <c r="Y1" s="83"/>
      <c r="Z1" s="83"/>
      <c r="AA1" s="83"/>
      <c r="AB1" s="83"/>
      <c r="AC1" s="83"/>
    </row>
    <row r="2" spans="1:29" ht="41.25" customHeight="1" thickBot="1">
      <c r="A2" s="59" t="s">
        <v>44</v>
      </c>
      <c r="B2" s="42">
        <v>1526</v>
      </c>
      <c r="C2" s="9"/>
      <c r="D2" s="9"/>
      <c r="E2" s="36">
        <f>+E22</f>
        <v>43891</v>
      </c>
      <c r="F2" s="48">
        <f t="shared" ref="F2:M2" si="0">+F22</f>
        <v>913775</v>
      </c>
      <c r="G2" s="49">
        <f t="shared" si="0"/>
        <v>1.8285738483517316E-2</v>
      </c>
      <c r="H2" s="9">
        <f t="shared" si="0"/>
        <v>83638</v>
      </c>
      <c r="I2" s="50">
        <f t="shared" si="0"/>
        <v>9.1530190692457117E-2</v>
      </c>
      <c r="J2" s="48">
        <f t="shared" si="0"/>
        <v>42277</v>
      </c>
      <c r="K2" s="50">
        <f t="shared" si="0"/>
        <v>4.6266312823178571E-2</v>
      </c>
      <c r="L2" s="9">
        <f t="shared" si="0"/>
        <v>231</v>
      </c>
      <c r="M2" s="9">
        <f t="shared" si="0"/>
        <v>4412.8</v>
      </c>
      <c r="N2" s="17">
        <f t="shared" ref="N2" si="1">+B2/L2</f>
        <v>6.6060606060606064</v>
      </c>
      <c r="O2" s="18">
        <f>+B2/M2</f>
        <v>0.34581218274111675</v>
      </c>
      <c r="P2" s="51">
        <f>+P22</f>
        <v>75</v>
      </c>
      <c r="Q2" s="52">
        <f t="shared" ref="Q2" si="2">+P2/B2</f>
        <v>4.9148099606815203E-2</v>
      </c>
      <c r="R2" s="73">
        <f>+R22</f>
        <v>2805390</v>
      </c>
      <c r="S2" s="73">
        <f>+S22</f>
        <v>807764</v>
      </c>
      <c r="T2" s="73"/>
      <c r="U2" s="73">
        <f t="shared" ref="U2" si="3">+U22</f>
        <v>1489116</v>
      </c>
    </row>
    <row r="3" spans="1:29" ht="15.75" customHeight="1">
      <c r="A3" s="61">
        <v>44135</v>
      </c>
      <c r="B3" s="84" t="s">
        <v>28</v>
      </c>
      <c r="C3" s="85"/>
      <c r="D3" s="85"/>
      <c r="E3" s="53">
        <f>+G27</f>
        <v>0.02</v>
      </c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75"/>
      <c r="S3" s="75"/>
    </row>
    <row r="4" spans="1:29" ht="15.75" customHeight="1">
      <c r="B4" s="88" t="s">
        <v>29</v>
      </c>
      <c r="C4" s="89"/>
      <c r="D4" s="89"/>
      <c r="E4" s="54">
        <f>+K27</f>
        <v>4.4999999999999998E-2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75"/>
      <c r="S4" s="75"/>
    </row>
    <row r="5" spans="1:29" ht="15.75" customHeight="1">
      <c r="B5" s="88" t="s">
        <v>11</v>
      </c>
      <c r="C5" s="89"/>
      <c r="D5" s="89"/>
      <c r="E5" s="55">
        <f>+N27</f>
        <v>8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75"/>
      <c r="S5" s="75"/>
    </row>
    <row r="6" spans="1:29" ht="15.75" customHeight="1">
      <c r="A6" s="62"/>
      <c r="B6" s="88" t="s">
        <v>31</v>
      </c>
      <c r="C6" s="89"/>
      <c r="D6" s="89"/>
      <c r="E6" s="55">
        <f>+B27</f>
        <v>1945.0786285140018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75"/>
      <c r="S6" s="75"/>
    </row>
    <row r="7" spans="1:29" ht="15.75" customHeight="1" thickBot="1">
      <c r="B7" s="90" t="s">
        <v>32</v>
      </c>
      <c r="C7" s="91"/>
      <c r="D7" s="91"/>
      <c r="E7" s="56">
        <f>+D27</f>
        <v>0.27462557569724888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75"/>
      <c r="S7" s="75"/>
    </row>
    <row r="8" spans="1:29">
      <c r="A8" s="34" t="s">
        <v>15</v>
      </c>
      <c r="C8" s="1" t="s">
        <v>27</v>
      </c>
      <c r="G8" s="14">
        <f>AVERAGE(G9:G21)</f>
        <v>4.204018140409143E-2</v>
      </c>
      <c r="I8" s="14">
        <f>AVERAGE(I9:I21)</f>
        <v>9.7548498969981648E-2</v>
      </c>
      <c r="K8" s="14">
        <f>AVERAGE(K9:K21)</f>
        <v>4.813330321155062E-2</v>
      </c>
      <c r="N8" s="13">
        <f>AVERAGE(N9:N21)</f>
        <v>18.1453825991644</v>
      </c>
      <c r="O8" s="13">
        <f>AVERAGE(O9:O21)</f>
        <v>1.081114930973758</v>
      </c>
    </row>
    <row r="9" spans="1:29">
      <c r="A9" s="1">
        <v>9513</v>
      </c>
      <c r="B9" s="42">
        <v>4900</v>
      </c>
      <c r="C9" s="47">
        <f t="shared" ref="C9:C19" si="4">+J9/L9*1000000</f>
        <v>183066111.40031233</v>
      </c>
      <c r="E9" s="36">
        <f>+コピー!B2</f>
        <v>39142</v>
      </c>
      <c r="F9" s="32">
        <f>+コピー!C2</f>
        <v>573277</v>
      </c>
      <c r="H9" s="32">
        <f>+コピー!E2</f>
        <v>77141</v>
      </c>
      <c r="I9" s="7">
        <f>+H9/F9</f>
        <v>0.13456147726142859</v>
      </c>
      <c r="J9" s="32">
        <f>+コピー!I2</f>
        <v>35167</v>
      </c>
      <c r="K9" s="7">
        <f>+J9/F9</f>
        <v>6.1343818084451322E-2</v>
      </c>
      <c r="L9" s="33">
        <f>VALUE(SUBSTITUTE(コピー!K2,"円","　"))</f>
        <v>192.1</v>
      </c>
      <c r="M9" s="33">
        <f>VALUE(SUBSTITUTE(コピー!L2,"円","　"))</f>
        <v>2523.6999999999998</v>
      </c>
      <c r="N9" s="10">
        <f t="shared" ref="N9:N23" si="5">+B9/L9</f>
        <v>25.507548152004166</v>
      </c>
      <c r="O9" s="10">
        <f>+B9/M9</f>
        <v>1.9415936918017198</v>
      </c>
    </row>
    <row r="10" spans="1:29">
      <c r="B10" s="42">
        <v>3940</v>
      </c>
      <c r="C10" s="47">
        <f t="shared" si="4"/>
        <v>183079325.42161149</v>
      </c>
      <c r="E10" s="36">
        <f>+コピー!B3</f>
        <v>39508</v>
      </c>
      <c r="F10" s="32">
        <f>+コピー!C3</f>
        <v>587780</v>
      </c>
      <c r="G10" s="7">
        <f>+(F10-F9)/F9</f>
        <v>2.5298415949008942E-2</v>
      </c>
      <c r="H10" s="32">
        <f>+コピー!E3</f>
        <v>50724</v>
      </c>
      <c r="I10" s="7">
        <f t="shared" ref="I10:I23" si="6">+H10/F10</f>
        <v>8.6297594338017619E-2</v>
      </c>
      <c r="J10" s="32">
        <f>+コピー!I3</f>
        <v>29311</v>
      </c>
      <c r="K10" s="7">
        <f t="shared" ref="K10:K23" si="7">+J10/F10</f>
        <v>4.9867297288100992E-2</v>
      </c>
      <c r="L10" s="33">
        <f>VALUE(SUBSTITUTE(コピー!K3,"円","　"))</f>
        <v>160.1</v>
      </c>
      <c r="M10" s="33">
        <f>VALUE(SUBSTITUTE(コピー!L3,"円","　"))</f>
        <v>2562.5</v>
      </c>
      <c r="N10" s="10">
        <f t="shared" si="5"/>
        <v>24.609618988132418</v>
      </c>
      <c r="O10" s="10">
        <f t="shared" ref="O10:O22" si="8">+B10/M10</f>
        <v>1.5375609756097561</v>
      </c>
    </row>
    <row r="11" spans="1:29">
      <c r="B11" s="42">
        <v>2740</v>
      </c>
      <c r="C11" s="47">
        <f t="shared" si="4"/>
        <v>183038570.08466604</v>
      </c>
      <c r="E11" s="36">
        <f>+コピー!B4</f>
        <v>39873</v>
      </c>
      <c r="F11" s="32">
        <f>+コピー!C4</f>
        <v>704936</v>
      </c>
      <c r="G11" s="7">
        <f t="shared" ref="G11:G23" si="9">+(F11-F10)/F10</f>
        <v>0.19931947327231278</v>
      </c>
      <c r="H11" s="32">
        <f>+コピー!E4</f>
        <v>57108</v>
      </c>
      <c r="I11" s="7">
        <f t="shared" si="6"/>
        <v>8.101160956455622E-2</v>
      </c>
      <c r="J11" s="32">
        <f>+コピー!I4</f>
        <v>19457</v>
      </c>
      <c r="K11" s="7">
        <f t="shared" si="7"/>
        <v>2.7601087190893926E-2</v>
      </c>
      <c r="L11" s="33">
        <f>VALUE(SUBSTITUTE(コピー!K4,"円","　"))</f>
        <v>106.3</v>
      </c>
      <c r="M11" s="33">
        <f>VALUE(SUBSTITUTE(コピー!L4,"円","　"))</f>
        <v>2081.6</v>
      </c>
      <c r="N11" s="10">
        <f t="shared" si="5"/>
        <v>25.776105362182502</v>
      </c>
      <c r="O11" s="10">
        <f t="shared" si="8"/>
        <v>1.3162951575710993</v>
      </c>
    </row>
    <row r="12" spans="1:29">
      <c r="B12" s="42">
        <v>2814</v>
      </c>
      <c r="C12" s="47">
        <f t="shared" si="4"/>
        <v>183096733.66834173</v>
      </c>
      <c r="E12" s="36">
        <f>+コピー!B5</f>
        <v>40238</v>
      </c>
      <c r="F12" s="32">
        <f>+コピー!C5</f>
        <v>584484</v>
      </c>
      <c r="G12" s="7">
        <f t="shared" si="9"/>
        <v>-0.1708694122587015</v>
      </c>
      <c r="H12" s="32">
        <f>+コピー!E5</f>
        <v>48939</v>
      </c>
      <c r="I12" s="7">
        <f t="shared" si="6"/>
        <v>8.3730264643685715E-2</v>
      </c>
      <c r="J12" s="32">
        <f>+コピー!I5</f>
        <v>29149</v>
      </c>
      <c r="K12" s="7">
        <f t="shared" si="7"/>
        <v>4.9871339506299572E-2</v>
      </c>
      <c r="L12" s="33">
        <f>VALUE(SUBSTITUTE(コピー!K5,"円","　"))</f>
        <v>159.19999999999999</v>
      </c>
      <c r="M12" s="33">
        <f>VALUE(SUBSTITUTE(コピー!L5,"円","　"))</f>
        <v>2255.8000000000002</v>
      </c>
      <c r="N12" s="10">
        <f t="shared" si="5"/>
        <v>17.675879396984925</v>
      </c>
      <c r="O12" s="10">
        <f t="shared" si="8"/>
        <v>1.2474510151609184</v>
      </c>
    </row>
    <row r="13" spans="1:29">
      <c r="B13" s="42">
        <v>2175</v>
      </c>
      <c r="C13" s="47">
        <f t="shared" si="4"/>
        <v>183018691.58878505</v>
      </c>
      <c r="E13" s="36">
        <f>+コピー!B6</f>
        <v>40603</v>
      </c>
      <c r="F13" s="32">
        <f>+コピー!C6</f>
        <v>635975</v>
      </c>
      <c r="G13" s="7">
        <f t="shared" si="9"/>
        <v>8.8096509057561889E-2</v>
      </c>
      <c r="H13" s="32">
        <f>+コピー!E6</f>
        <v>70588</v>
      </c>
      <c r="I13" s="7">
        <f t="shared" si="6"/>
        <v>0.11099178426824954</v>
      </c>
      <c r="J13" s="32">
        <f>+コピー!I6</f>
        <v>19583</v>
      </c>
      <c r="K13" s="7">
        <f t="shared" si="7"/>
        <v>3.0792090884075633E-2</v>
      </c>
      <c r="L13" s="33">
        <f>VALUE(SUBSTITUTE(コピー!K6,"円","　"))</f>
        <v>107</v>
      </c>
      <c r="M13" s="33">
        <f>VALUE(SUBSTITUTE(コピー!L6,"円","　"))</f>
        <v>2275.6999999999998</v>
      </c>
      <c r="N13" s="10">
        <f t="shared" si="5"/>
        <v>20.327102803738317</v>
      </c>
      <c r="O13" s="10">
        <f t="shared" si="8"/>
        <v>0.95574987915806131</v>
      </c>
      <c r="R13" s="47">
        <v>2012386</v>
      </c>
      <c r="S13" s="47">
        <v>415761</v>
      </c>
      <c r="T13" s="57">
        <f>+S13/R13</f>
        <v>0.20660101988385926</v>
      </c>
      <c r="U13" s="47">
        <v>1391832</v>
      </c>
    </row>
    <row r="14" spans="1:29">
      <c r="B14" s="42">
        <v>2030</v>
      </c>
      <c r="C14" s="47">
        <f t="shared" si="4"/>
        <v>183102272.72727272</v>
      </c>
      <c r="E14" s="36">
        <f>+コピー!B7</f>
        <v>40969</v>
      </c>
      <c r="F14" s="32">
        <f>+コピー!C7</f>
        <v>654600</v>
      </c>
      <c r="G14" s="7">
        <f t="shared" si="9"/>
        <v>2.9285742364086639E-2</v>
      </c>
      <c r="H14" s="32">
        <f>+コピー!E7</f>
        <v>49800</v>
      </c>
      <c r="I14" s="7">
        <f t="shared" si="6"/>
        <v>7.6076993583868005E-2</v>
      </c>
      <c r="J14" s="32">
        <f>+コピー!I7</f>
        <v>16113</v>
      </c>
      <c r="K14" s="7">
        <f t="shared" si="7"/>
        <v>2.4615032080659946E-2</v>
      </c>
      <c r="L14" s="33">
        <f>VALUE(SUBSTITUTE(コピー!K7,"円","　"))</f>
        <v>88</v>
      </c>
      <c r="M14" s="33">
        <f>VALUE(SUBSTITUTE(コピー!L7,"円","　"))</f>
        <v>2225.1999999999998</v>
      </c>
      <c r="N14" s="10">
        <f t="shared" si="5"/>
        <v>23.068181818181817</v>
      </c>
      <c r="O14" s="10">
        <f t="shared" si="8"/>
        <v>0.91227754808556538</v>
      </c>
      <c r="R14" s="47">
        <v>2016394</v>
      </c>
      <c r="S14" s="47">
        <v>407383</v>
      </c>
      <c r="T14" s="57">
        <f t="shared" ref="T14:T22" si="10">+S14/R14</f>
        <v>0.20203541569752737</v>
      </c>
      <c r="U14" s="47">
        <v>1400621</v>
      </c>
    </row>
    <row r="15" spans="1:29">
      <c r="A15" s="74"/>
      <c r="B15" s="42">
        <v>3100</v>
      </c>
      <c r="C15" s="47">
        <f t="shared" si="4"/>
        <v>183095823.09582308</v>
      </c>
      <c r="E15" s="36">
        <f>+コピー!B8</f>
        <v>41334</v>
      </c>
      <c r="F15" s="32">
        <f>+コピー!C8</f>
        <v>656056</v>
      </c>
      <c r="G15" s="7">
        <f t="shared" si="9"/>
        <v>2.2242590895203179E-3</v>
      </c>
      <c r="H15" s="32">
        <f>+コピー!E8</f>
        <v>54566</v>
      </c>
      <c r="I15" s="7">
        <f t="shared" si="6"/>
        <v>8.3172777933591041E-2</v>
      </c>
      <c r="J15" s="32">
        <f>+コピー!I8</f>
        <v>29808</v>
      </c>
      <c r="K15" s="7">
        <f t="shared" si="7"/>
        <v>4.5435145780238273E-2</v>
      </c>
      <c r="L15" s="33">
        <f>VALUE(SUBSTITUTE(コピー!K8,"円","　"))</f>
        <v>162.80000000000001</v>
      </c>
      <c r="M15" s="33">
        <f>VALUE(SUBSTITUTE(コピー!L8,"円","　"))</f>
        <v>2479.6999999999998</v>
      </c>
      <c r="N15" s="10">
        <f t="shared" si="5"/>
        <v>19.04176904176904</v>
      </c>
      <c r="O15" s="10">
        <f t="shared" si="8"/>
        <v>1.2501512279711255</v>
      </c>
      <c r="P15" s="32">
        <f>VALUE(SUBSTITUTE(コピー!O8,"円","　"))</f>
        <v>70</v>
      </c>
      <c r="Q15" s="7">
        <f t="shared" ref="Q15:Q23" si="11">+P15/B15</f>
        <v>2.2580645161290321E-2</v>
      </c>
      <c r="R15" s="47">
        <v>2169909</v>
      </c>
      <c r="S15" s="47">
        <v>453904</v>
      </c>
      <c r="T15" s="57">
        <f t="shared" si="10"/>
        <v>0.20918112234199682</v>
      </c>
      <c r="U15" s="47">
        <v>1473772</v>
      </c>
    </row>
    <row r="16" spans="1:29">
      <c r="B16" s="42">
        <v>3290</v>
      </c>
      <c r="C16" s="47">
        <f t="shared" si="4"/>
        <v>182997448.97959185</v>
      </c>
      <c r="E16" s="36">
        <f>+コピー!B9</f>
        <v>41699</v>
      </c>
      <c r="F16" s="32">
        <f>+コピー!C9</f>
        <v>706835</v>
      </c>
      <c r="G16" s="7">
        <f t="shared" si="9"/>
        <v>7.7400404843488965E-2</v>
      </c>
      <c r="H16" s="32">
        <f>+コピー!E9</f>
        <v>59171</v>
      </c>
      <c r="I16" s="7">
        <f t="shared" si="6"/>
        <v>8.3712606195222361E-2</v>
      </c>
      <c r="J16" s="32">
        <f>+コピー!I9</f>
        <v>28694</v>
      </c>
      <c r="K16" s="7">
        <f t="shared" si="7"/>
        <v>4.0595046934574545E-2</v>
      </c>
      <c r="L16" s="33">
        <f>VALUE(SUBSTITUTE(コピー!K9,"円","　"))</f>
        <v>156.80000000000001</v>
      </c>
      <c r="M16" s="33">
        <f>VALUE(SUBSTITUTE(コピー!L9,"円","　"))</f>
        <v>2820.1</v>
      </c>
      <c r="N16" s="10">
        <f t="shared" si="5"/>
        <v>20.982142857142854</v>
      </c>
      <c r="O16" s="10">
        <f t="shared" si="8"/>
        <v>1.1666252969752846</v>
      </c>
      <c r="P16" s="32">
        <f>VALUE(SUBSTITUTE(コピー!O9,"円","　"))</f>
        <v>70</v>
      </c>
      <c r="Q16" s="7">
        <f t="shared" si="11"/>
        <v>2.1276595744680851E-2</v>
      </c>
      <c r="R16" s="47">
        <v>2385216</v>
      </c>
      <c r="S16" s="47">
        <v>516212</v>
      </c>
      <c r="T16" s="57">
        <f t="shared" si="10"/>
        <v>0.2164214897099466</v>
      </c>
      <c r="U16" s="47">
        <v>1599659</v>
      </c>
    </row>
    <row r="17" spans="2:21">
      <c r="B17" s="42">
        <v>4325</v>
      </c>
      <c r="C17" s="47">
        <f t="shared" si="4"/>
        <v>183076271.18644068</v>
      </c>
      <c r="E17" s="36">
        <f>+コピー!B10</f>
        <v>42064</v>
      </c>
      <c r="F17" s="32">
        <f>+コピー!C10</f>
        <v>750627</v>
      </c>
      <c r="G17" s="7">
        <f t="shared" si="9"/>
        <v>6.1955053159506814E-2</v>
      </c>
      <c r="H17" s="32">
        <f>+コピー!E10</f>
        <v>72859</v>
      </c>
      <c r="I17" s="7">
        <f t="shared" si="6"/>
        <v>9.706418767243917E-2</v>
      </c>
      <c r="J17" s="32">
        <f>+コピー!I10</f>
        <v>43206</v>
      </c>
      <c r="K17" s="7">
        <f t="shared" si="7"/>
        <v>5.7559879940369853E-2</v>
      </c>
      <c r="L17" s="33">
        <f>VALUE(SUBSTITUTE(コピー!K10,"円","　"))</f>
        <v>236</v>
      </c>
      <c r="M17" s="33">
        <f>VALUE(SUBSTITUTE(コピー!L10,"円","　"))</f>
        <v>3762.6</v>
      </c>
      <c r="N17" s="10">
        <f t="shared" si="5"/>
        <v>18.326271186440678</v>
      </c>
      <c r="O17" s="10">
        <f t="shared" si="8"/>
        <v>1.1494711104023814</v>
      </c>
      <c r="P17" s="32">
        <f>VALUE(SUBSTITUTE(コピー!O10,"円","　"))</f>
        <v>70</v>
      </c>
      <c r="Q17" s="7">
        <f t="shared" si="11"/>
        <v>1.6184971098265895E-2</v>
      </c>
      <c r="R17" s="47">
        <v>2659149</v>
      </c>
      <c r="S17" s="47">
        <v>688732</v>
      </c>
      <c r="T17" s="57">
        <f t="shared" si="10"/>
        <v>0.25900466653053289</v>
      </c>
      <c r="U17" s="47">
        <v>1654505</v>
      </c>
    </row>
    <row r="18" spans="2:21">
      <c r="B18" s="42">
        <v>2379</v>
      </c>
      <c r="C18" s="47">
        <f t="shared" si="4"/>
        <v>183036866.359447</v>
      </c>
      <c r="E18" s="36">
        <f>+コピー!B11</f>
        <v>42430</v>
      </c>
      <c r="F18" s="32">
        <f>+コピー!C11</f>
        <v>780072</v>
      </c>
      <c r="G18" s="7">
        <f t="shared" si="9"/>
        <v>3.9227206055737401E-2</v>
      </c>
      <c r="H18" s="32">
        <f>+コピー!E11</f>
        <v>87376</v>
      </c>
      <c r="I18" s="7">
        <f t="shared" si="6"/>
        <v>0.11201017341988945</v>
      </c>
      <c r="J18" s="32">
        <f>+コピー!I11</f>
        <v>39719</v>
      </c>
      <c r="K18" s="7">
        <f t="shared" si="7"/>
        <v>5.0917094832271893E-2</v>
      </c>
      <c r="L18" s="33">
        <f>VALUE(SUBSTITUTE(コピー!K11,"円","　"))</f>
        <v>217</v>
      </c>
      <c r="M18" s="33">
        <f>VALUE(SUBSTITUTE(コピー!L11,"円","　"))</f>
        <v>3671.9</v>
      </c>
      <c r="N18" s="10">
        <f t="shared" si="5"/>
        <v>10.963133640552995</v>
      </c>
      <c r="O18" s="10">
        <f t="shared" si="8"/>
        <v>0.64789346115090274</v>
      </c>
      <c r="P18" s="32">
        <f>VALUE(SUBSTITUTE(コピー!O11,"円","　"))</f>
        <v>70</v>
      </c>
      <c r="Q18" s="7">
        <f t="shared" si="11"/>
        <v>2.9424127784783524E-2</v>
      </c>
      <c r="R18" s="47">
        <v>2546272</v>
      </c>
      <c r="S18" s="47">
        <v>672143</v>
      </c>
      <c r="T18" s="57">
        <f t="shared" si="10"/>
        <v>0.26397140603988889</v>
      </c>
      <c r="U18" s="47">
        <v>1541122</v>
      </c>
    </row>
    <row r="19" spans="2:21">
      <c r="B19" s="42">
        <v>2778</v>
      </c>
      <c r="C19" s="47">
        <f t="shared" si="4"/>
        <v>183071144.49845338</v>
      </c>
      <c r="E19" s="36">
        <f>+コピー!B12</f>
        <v>42795</v>
      </c>
      <c r="F19" s="32">
        <f>+コピー!C12</f>
        <v>744402</v>
      </c>
      <c r="G19" s="7">
        <f t="shared" si="9"/>
        <v>-4.5726548318616743E-2</v>
      </c>
      <c r="H19" s="32">
        <f>+コピー!E12</f>
        <v>81726</v>
      </c>
      <c r="I19" s="7">
        <f t="shared" si="6"/>
        <v>0.10978745355332199</v>
      </c>
      <c r="J19" s="32">
        <f>+コピー!I12</f>
        <v>41429</v>
      </c>
      <c r="K19" s="7">
        <f t="shared" si="7"/>
        <v>5.565406863495799E-2</v>
      </c>
      <c r="L19" s="33">
        <f>VALUE(SUBSTITUTE(コピー!K12,"円","　"))</f>
        <v>226.3</v>
      </c>
      <c r="M19" s="33">
        <f>VALUE(SUBSTITUTE(コピー!L12,"円","　"))</f>
        <v>3954.2</v>
      </c>
      <c r="N19" s="10">
        <f t="shared" si="5"/>
        <v>12.275740167918691</v>
      </c>
      <c r="O19" s="10">
        <f t="shared" si="8"/>
        <v>0.7025441302918416</v>
      </c>
      <c r="P19" s="32">
        <f>VALUE(SUBSTITUTE(コピー!O12,"円","　"))</f>
        <v>70</v>
      </c>
      <c r="Q19" s="7">
        <f t="shared" si="11"/>
        <v>2.51979841612671E-2</v>
      </c>
      <c r="R19" s="47">
        <v>2606285</v>
      </c>
      <c r="S19" s="47">
        <v>723819</v>
      </c>
      <c r="T19" s="57">
        <f t="shared" si="10"/>
        <v>0.27772058696573859</v>
      </c>
      <c r="U19" s="47">
        <v>1502840</v>
      </c>
    </row>
    <row r="20" spans="2:21">
      <c r="B20" s="42">
        <v>2860</v>
      </c>
      <c r="C20" s="47">
        <f>+J20/L20*1000000</f>
        <v>183064990.63920835</v>
      </c>
      <c r="E20" s="36">
        <f>+コピー!B13</f>
        <v>43160</v>
      </c>
      <c r="F20" s="32">
        <f>+コピー!C13</f>
        <v>856252</v>
      </c>
      <c r="G20" s="7">
        <f t="shared" si="9"/>
        <v>0.15025483542494511</v>
      </c>
      <c r="H20" s="32">
        <f>+コピー!E13</f>
        <v>104336</v>
      </c>
      <c r="I20" s="7">
        <f t="shared" si="6"/>
        <v>0.12185197815596344</v>
      </c>
      <c r="J20" s="32">
        <f>+コピー!I13</f>
        <v>68448</v>
      </c>
      <c r="K20" s="7">
        <f t="shared" si="7"/>
        <v>7.9939083353965892E-2</v>
      </c>
      <c r="L20" s="33">
        <f>VALUE(SUBSTITUTE(コピー!K13,"円","　"))</f>
        <v>373.9</v>
      </c>
      <c r="M20" s="33">
        <f>VALUE(SUBSTITUTE(コピー!L13,"円","　"))</f>
        <v>4301</v>
      </c>
      <c r="N20" s="10">
        <f t="shared" si="5"/>
        <v>7.6491040385129718</v>
      </c>
      <c r="O20" s="10">
        <f t="shared" si="8"/>
        <v>0.66496163682864451</v>
      </c>
      <c r="P20" s="32">
        <f>VALUE(SUBSTITUTE(コピー!O13,"円","　"))</f>
        <v>75</v>
      </c>
      <c r="Q20" s="7">
        <f>+P15/B20</f>
        <v>2.4475524475524476E-2</v>
      </c>
      <c r="R20" s="47">
        <v>2647221</v>
      </c>
      <c r="S20" s="47">
        <v>787291</v>
      </c>
      <c r="T20" s="57">
        <f t="shared" si="10"/>
        <v>0.29740282356478737</v>
      </c>
      <c r="U20" s="47">
        <v>1431682</v>
      </c>
    </row>
    <row r="21" spans="2:21">
      <c r="B21" s="42">
        <v>2448</v>
      </c>
      <c r="C21" s="47">
        <f>+J21/L21*1000000</f>
        <v>183031262.36644244</v>
      </c>
      <c r="E21" s="36">
        <f>+コピー!B14</f>
        <v>43525</v>
      </c>
      <c r="F21" s="32">
        <f>+コピー!C14</f>
        <v>897366</v>
      </c>
      <c r="G21" s="7">
        <f t="shared" si="9"/>
        <v>4.8016238210246517E-2</v>
      </c>
      <c r="H21" s="32">
        <f>+コピー!E14</f>
        <v>78844</v>
      </c>
      <c r="I21" s="7">
        <f t="shared" si="6"/>
        <v>8.7861586019528259E-2</v>
      </c>
      <c r="J21" s="32">
        <f>+コピー!I14</f>
        <v>46252</v>
      </c>
      <c r="K21" s="7">
        <f t="shared" si="7"/>
        <v>5.1541957239298122E-2</v>
      </c>
      <c r="L21" s="33">
        <f>VALUE(SUBSTITUTE(コピー!K14,"円","　"))</f>
        <v>252.7</v>
      </c>
      <c r="M21" s="33">
        <f>VALUE(SUBSTITUTE(コピー!L14,"円","　"))</f>
        <v>4356.5</v>
      </c>
      <c r="N21" s="10">
        <f t="shared" si="5"/>
        <v>9.6873763355757827</v>
      </c>
      <c r="O21" s="10">
        <f t="shared" si="8"/>
        <v>0.56191897165155513</v>
      </c>
      <c r="P21" s="32">
        <f>VALUE(SUBSTITUTE(コピー!O14,"円","　"))</f>
        <v>75</v>
      </c>
      <c r="Q21" s="7">
        <f t="shared" si="11"/>
        <v>3.0637254901960783E-2</v>
      </c>
      <c r="R21" s="47">
        <v>2766179</v>
      </c>
      <c r="S21" s="47">
        <v>797459</v>
      </c>
      <c r="T21" s="57">
        <f t="shared" si="10"/>
        <v>0.28828900805045515</v>
      </c>
      <c r="U21" s="47">
        <v>1521678</v>
      </c>
    </row>
    <row r="22" spans="2:21">
      <c r="B22" s="42">
        <v>2045</v>
      </c>
      <c r="C22" s="67">
        <f>+C20</f>
        <v>183064990.63920835</v>
      </c>
      <c r="D22" s="66">
        <v>43951</v>
      </c>
      <c r="E22" s="36">
        <f>+コピー!B15</f>
        <v>43891</v>
      </c>
      <c r="F22" s="32">
        <f>+コピー!C15</f>
        <v>913775</v>
      </c>
      <c r="G22" s="7">
        <f t="shared" si="9"/>
        <v>1.8285738483517316E-2</v>
      </c>
      <c r="H22" s="32">
        <f>+コピー!E15</f>
        <v>83638</v>
      </c>
      <c r="I22" s="7">
        <f t="shared" si="6"/>
        <v>9.1530190692457117E-2</v>
      </c>
      <c r="J22" s="32">
        <f>+コピー!I15</f>
        <v>42277</v>
      </c>
      <c r="K22" s="7">
        <f t="shared" si="7"/>
        <v>4.6266312823178571E-2</v>
      </c>
      <c r="L22" s="33">
        <f>VALUE(SUBSTITUTE(コピー!K15,"円","　"))</f>
        <v>231</v>
      </c>
      <c r="M22" s="33">
        <f>VALUE(SUBSTITUTE(コピー!L15,"円","　"))</f>
        <v>4412.8</v>
      </c>
      <c r="N22" s="10">
        <f t="shared" si="5"/>
        <v>8.8528138528138527</v>
      </c>
      <c r="O22" s="10">
        <f t="shared" si="8"/>
        <v>0.463424583031182</v>
      </c>
      <c r="P22" s="32">
        <f>VALUE(SUBSTITUTE(コピー!O15,"円","　"))</f>
        <v>75</v>
      </c>
      <c r="Q22" s="7">
        <f t="shared" si="11"/>
        <v>3.6674816625916873E-2</v>
      </c>
      <c r="R22" s="47">
        <v>2805390</v>
      </c>
      <c r="S22" s="47">
        <v>807764</v>
      </c>
      <c r="T22" s="57">
        <f t="shared" si="10"/>
        <v>0.28793287207839197</v>
      </c>
      <c r="U22" s="47">
        <v>1489116</v>
      </c>
    </row>
    <row r="23" spans="2:21">
      <c r="B23" s="42">
        <v>1579</v>
      </c>
      <c r="C23" s="67">
        <f>+C22</f>
        <v>183064990.63920835</v>
      </c>
      <c r="E23" s="31">
        <v>2021</v>
      </c>
      <c r="F23" s="32">
        <f>+AVERAGE(F32)*4</f>
        <v>751672</v>
      </c>
      <c r="G23" s="7">
        <f t="shared" si="9"/>
        <v>-0.17739925036250717</v>
      </c>
      <c r="H23" s="32">
        <f>+AVERAGE(H32)*4</f>
        <v>90364</v>
      </c>
      <c r="I23" s="7">
        <f t="shared" si="6"/>
        <v>0.12021732883491736</v>
      </c>
      <c r="J23" s="32">
        <f>+AVERAGE(J32)*4</f>
        <v>47044</v>
      </c>
      <c r="K23" s="7">
        <f t="shared" si="7"/>
        <v>6.2585808703796333E-2</v>
      </c>
      <c r="L23" s="32">
        <f>+AVERAGE(L32)*4</f>
        <v>257.2</v>
      </c>
      <c r="N23" s="10">
        <f t="shared" si="5"/>
        <v>6.1391912908242618</v>
      </c>
      <c r="P23" s="32">
        <f>VALUE(SUBSTITUTE(コピー!O16,"円","　"))</f>
        <v>75</v>
      </c>
      <c r="Q23" s="7">
        <f t="shared" si="11"/>
        <v>4.7498416719442688E-2</v>
      </c>
      <c r="R23" s="4"/>
      <c r="S23" s="4"/>
    </row>
    <row r="24" spans="2:21">
      <c r="B24" s="46">
        <f t="shared" ref="B24:B27" si="12">+L24*N24</f>
        <v>1832.891034098878</v>
      </c>
      <c r="C24" s="67">
        <f t="shared" ref="C24:C27" si="13">+C23</f>
        <v>183064990.63920835</v>
      </c>
      <c r="E24" s="31">
        <v>2022</v>
      </c>
      <c r="F24" s="46">
        <f>+F22*(1+G24)</f>
        <v>932050.5</v>
      </c>
      <c r="G24" s="63">
        <v>0.02</v>
      </c>
      <c r="H24" s="46">
        <f t="shared" ref="H24:H27" si="14">+F24*I24</f>
        <v>93205.05</v>
      </c>
      <c r="I24" s="63">
        <v>0.1</v>
      </c>
      <c r="J24" s="46">
        <f t="shared" ref="J24:J27" si="15">+F24*K24</f>
        <v>41942.272499999999</v>
      </c>
      <c r="K24" s="63">
        <v>4.4999999999999998E-2</v>
      </c>
      <c r="L24" s="15">
        <f t="shared" ref="L24:L27" si="16">+J24/C24*1000000</f>
        <v>229.11137926235975</v>
      </c>
      <c r="N24" s="42">
        <v>8</v>
      </c>
      <c r="R24" s="4"/>
      <c r="S24" s="4"/>
    </row>
    <row r="25" spans="2:21">
      <c r="B25" s="46">
        <f t="shared" si="12"/>
        <v>1869.5488547808554</v>
      </c>
      <c r="C25" s="67">
        <f t="shared" si="13"/>
        <v>183064990.63920835</v>
      </c>
      <c r="E25" s="31">
        <v>2023</v>
      </c>
      <c r="F25" s="46">
        <f t="shared" ref="F25:F27" si="17">+F24*(1+G25)</f>
        <v>950691.51</v>
      </c>
      <c r="G25" s="63">
        <f t="shared" ref="G25:K27" si="18">+G24</f>
        <v>0.02</v>
      </c>
      <c r="H25" s="46">
        <f t="shared" si="14"/>
        <v>95069.151000000013</v>
      </c>
      <c r="I25" s="63">
        <f t="shared" si="18"/>
        <v>0.1</v>
      </c>
      <c r="J25" s="46">
        <f t="shared" si="15"/>
        <v>42781.11795</v>
      </c>
      <c r="K25" s="63">
        <f t="shared" si="18"/>
        <v>4.4999999999999998E-2</v>
      </c>
      <c r="L25" s="15">
        <f t="shared" si="16"/>
        <v>233.69360684760693</v>
      </c>
      <c r="N25" s="42">
        <f t="shared" ref="N25:N27" si="19">+N24</f>
        <v>8</v>
      </c>
      <c r="R25" s="4"/>
      <c r="S25" s="4"/>
    </row>
    <row r="26" spans="2:21">
      <c r="B26" s="46">
        <f t="shared" si="12"/>
        <v>1906.9398318764727</v>
      </c>
      <c r="C26" s="67">
        <f t="shared" si="13"/>
        <v>183064990.63920835</v>
      </c>
      <c r="E26" s="31">
        <v>2024</v>
      </c>
      <c r="F26" s="46">
        <f t="shared" si="17"/>
        <v>969705.34019999998</v>
      </c>
      <c r="G26" s="63">
        <f t="shared" si="18"/>
        <v>0.02</v>
      </c>
      <c r="H26" s="46">
        <f t="shared" si="14"/>
        <v>96970.534020000006</v>
      </c>
      <c r="I26" s="63">
        <f t="shared" si="18"/>
        <v>0.1</v>
      </c>
      <c r="J26" s="46">
        <f t="shared" si="15"/>
        <v>43636.740309000001</v>
      </c>
      <c r="K26" s="63">
        <f t="shared" si="18"/>
        <v>4.4999999999999998E-2</v>
      </c>
      <c r="L26" s="15">
        <f t="shared" si="16"/>
        <v>238.36747898455909</v>
      </c>
      <c r="N26" s="42">
        <f t="shared" si="19"/>
        <v>8</v>
      </c>
      <c r="R26" s="4"/>
      <c r="S26" s="4"/>
    </row>
    <row r="27" spans="2:21">
      <c r="B27" s="46">
        <f t="shared" si="12"/>
        <v>1945.0786285140018</v>
      </c>
      <c r="C27" s="67">
        <f t="shared" si="13"/>
        <v>183064990.63920835</v>
      </c>
      <c r="D27" s="58">
        <f>+(B27-B2)/B2</f>
        <v>0.27462557569724888</v>
      </c>
      <c r="E27" s="31">
        <v>2025</v>
      </c>
      <c r="F27" s="46">
        <f t="shared" si="17"/>
        <v>989099.44700399996</v>
      </c>
      <c r="G27" s="63">
        <f t="shared" si="18"/>
        <v>0.02</v>
      </c>
      <c r="H27" s="46">
        <f t="shared" si="14"/>
        <v>98909.944700399996</v>
      </c>
      <c r="I27" s="63">
        <f t="shared" si="18"/>
        <v>0.1</v>
      </c>
      <c r="J27" s="46">
        <f t="shared" si="15"/>
        <v>44509.475115179994</v>
      </c>
      <c r="K27" s="63">
        <f t="shared" si="18"/>
        <v>4.4999999999999998E-2</v>
      </c>
      <c r="L27" s="15">
        <f t="shared" si="16"/>
        <v>243.13482856425023</v>
      </c>
      <c r="N27" s="42">
        <f t="shared" si="19"/>
        <v>8</v>
      </c>
      <c r="R27" s="4"/>
      <c r="S27" s="4"/>
    </row>
    <row r="28" spans="2:21">
      <c r="C28" s="47">
        <v>183051100</v>
      </c>
    </row>
    <row r="29" spans="2:21" ht="25.5">
      <c r="F29" s="64" t="s">
        <v>34</v>
      </c>
      <c r="G29" s="64" t="s">
        <v>35</v>
      </c>
      <c r="H29" s="64" t="s">
        <v>36</v>
      </c>
      <c r="I29" s="64" t="s">
        <v>37</v>
      </c>
      <c r="J29" s="64" t="s">
        <v>38</v>
      </c>
      <c r="K29" s="64" t="s">
        <v>39</v>
      </c>
    </row>
    <row r="30" spans="2:21">
      <c r="F30" s="65">
        <f>+F22</f>
        <v>913775</v>
      </c>
      <c r="G30" s="65">
        <f>+F21</f>
        <v>897366</v>
      </c>
      <c r="H30" s="72">
        <f>+F20</f>
        <v>856252</v>
      </c>
      <c r="I30" s="65">
        <f>+J22</f>
        <v>42277</v>
      </c>
      <c r="J30" s="65">
        <f>+J21</f>
        <v>46252</v>
      </c>
      <c r="K30" s="65">
        <f>+J20</f>
        <v>68448</v>
      </c>
    </row>
    <row r="32" spans="2:21">
      <c r="C32" s="71">
        <f>+コピー!P2</f>
        <v>44048</v>
      </c>
      <c r="D32" s="71" t="str">
        <f>+コピー!R2</f>
        <v>1Q</v>
      </c>
      <c r="E32" s="36">
        <f>+コピー!Q2</f>
        <v>43983</v>
      </c>
      <c r="F32" s="32">
        <f>+コピー!S2</f>
        <v>187918</v>
      </c>
      <c r="G32" s="7" t="e">
        <f t="shared" ref="G32" si="20">+(F32-F31)/F31</f>
        <v>#DIV/0!</v>
      </c>
      <c r="H32" s="32">
        <f>+コピー!U2</f>
        <v>22591</v>
      </c>
      <c r="I32" s="7">
        <f t="shared" ref="I32" si="21">+H32/F32</f>
        <v>0.12021732883491736</v>
      </c>
      <c r="J32" s="32">
        <f>+コピー!Y2</f>
        <v>11761</v>
      </c>
      <c r="K32" s="7">
        <f t="shared" ref="K32" si="22">+J32/F32</f>
        <v>6.2585808703796333E-2</v>
      </c>
      <c r="L32" s="33">
        <f>VALUE(SUBSTITUTE(コピー!AA2,"円","　"))</f>
        <v>64.3</v>
      </c>
    </row>
  </sheetData>
  <mergeCells count="7">
    <mergeCell ref="V1:AC1"/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テンプレート</vt:lpstr>
      <vt:lpstr>コピー</vt:lpstr>
      <vt:lpstr>20210430</vt:lpstr>
      <vt:lpstr>20210129</vt:lpstr>
      <vt:lpstr>20201030</vt:lpstr>
      <vt:lpstr>20200805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2021-07-08T06:56:47Z</dcterms:created>
  <dcterms:modified xsi:type="dcterms:W3CDTF">2021-07-08T06:57:21Z</dcterms:modified>
</cp:coreProperties>
</file>