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5793BD1A-0C07-4DC5-9942-E718542CF7C9}" xr6:coauthVersionLast="47" xr6:coauthVersionMax="47" xr10:uidLastSave="{00000000-0000-0000-0000-000000000000}"/>
  <bookViews>
    <workbookView xWindow="630" yWindow="225" windowWidth="27720" windowHeight="15480" xr2:uid="{00000000-000D-0000-FFFF-FFFF00000000}"/>
  </bookViews>
  <sheets>
    <sheet name="テンプレート" sheetId="3" r:id="rId1"/>
    <sheet name="コピー" sheetId="4" r:id="rId2"/>
    <sheet name="20210812" sheetId="10" r:id="rId3"/>
    <sheet name="20210513" sheetId="9" r:id="rId4"/>
    <sheet name="20210212" sheetId="8" r:id="rId5"/>
    <sheet name="20201111" sheetId="7" r:id="rId6"/>
    <sheet name="20200812" sheetId="6" r:id="rId7"/>
    <sheet name="20200513" sheetId="5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0" l="1"/>
  <c r="J34" i="10"/>
  <c r="K34" i="10" s="1"/>
  <c r="H34" i="10"/>
  <c r="I34" i="10" s="1"/>
  <c r="G34" i="10"/>
  <c r="F34" i="10"/>
  <c r="E34" i="10"/>
  <c r="D34" i="10"/>
  <c r="C34" i="10"/>
  <c r="L33" i="10"/>
  <c r="K33" i="10"/>
  <c r="J33" i="10"/>
  <c r="H33" i="10"/>
  <c r="I33" i="10" s="1"/>
  <c r="F33" i="10"/>
  <c r="G33" i="10" s="1"/>
  <c r="E33" i="10"/>
  <c r="D33" i="10"/>
  <c r="C33" i="10"/>
  <c r="L32" i="10"/>
  <c r="L23" i="10" s="1"/>
  <c r="N23" i="10" s="1"/>
  <c r="J32" i="10"/>
  <c r="J23" i="10" s="1"/>
  <c r="I32" i="10"/>
  <c r="H32" i="10"/>
  <c r="F32" i="10"/>
  <c r="F23" i="10" s="1"/>
  <c r="E32" i="10"/>
  <c r="D32" i="10"/>
  <c r="C32" i="10"/>
  <c r="L31" i="10"/>
  <c r="J31" i="10"/>
  <c r="K31" i="10" s="1"/>
  <c r="H31" i="10"/>
  <c r="I31" i="10" s="1"/>
  <c r="G31" i="10"/>
  <c r="F31" i="10"/>
  <c r="E31" i="10"/>
  <c r="D31" i="10"/>
  <c r="C31" i="10"/>
  <c r="I26" i="10"/>
  <c r="I27" i="10" s="1"/>
  <c r="I28" i="10" s="1"/>
  <c r="N25" i="10"/>
  <c r="N26" i="10" s="1"/>
  <c r="N27" i="10" s="1"/>
  <c r="N28" i="10" s="1"/>
  <c r="E5" i="10" s="1"/>
  <c r="K25" i="10"/>
  <c r="K26" i="10" s="1"/>
  <c r="K27" i="10" s="1"/>
  <c r="K28" i="10" s="1"/>
  <c r="E4" i="10" s="1"/>
  <c r="I25" i="10"/>
  <c r="G25" i="10"/>
  <c r="G26" i="10" s="1"/>
  <c r="G27" i="10" s="1"/>
  <c r="G28" i="10" s="1"/>
  <c r="E3" i="10" s="1"/>
  <c r="P23" i="10"/>
  <c r="Q23" i="10" s="1"/>
  <c r="H23" i="10"/>
  <c r="T22" i="10"/>
  <c r="T2" i="10" s="1"/>
  <c r="P22" i="10"/>
  <c r="Q22" i="10" s="1"/>
  <c r="O22" i="10"/>
  <c r="M22" i="10"/>
  <c r="L22" i="10"/>
  <c r="N22" i="10" s="1"/>
  <c r="J22" i="10"/>
  <c r="K22" i="10" s="1"/>
  <c r="K2" i="10" s="1"/>
  <c r="I22" i="10"/>
  <c r="H22" i="10"/>
  <c r="F22" i="10"/>
  <c r="G22" i="10" s="1"/>
  <c r="G2" i="10" s="1"/>
  <c r="E22" i="10"/>
  <c r="T21" i="10"/>
  <c r="P21" i="10"/>
  <c r="Q21" i="10" s="1"/>
  <c r="M21" i="10"/>
  <c r="O21" i="10" s="1"/>
  <c r="L21" i="10"/>
  <c r="C21" i="10" s="1"/>
  <c r="J21" i="10"/>
  <c r="K21" i="10" s="1"/>
  <c r="H21" i="10"/>
  <c r="F21" i="10"/>
  <c r="I21" i="10" s="1"/>
  <c r="E21" i="10"/>
  <c r="T20" i="10"/>
  <c r="P20" i="10"/>
  <c r="O20" i="10"/>
  <c r="M20" i="10"/>
  <c r="L20" i="10"/>
  <c r="N20" i="10" s="1"/>
  <c r="J20" i="10"/>
  <c r="K20" i="10" s="1"/>
  <c r="I20" i="10"/>
  <c r="H20" i="10"/>
  <c r="F20" i="10"/>
  <c r="G20" i="10" s="1"/>
  <c r="E20" i="10"/>
  <c r="C20" i="10"/>
  <c r="T19" i="10"/>
  <c r="P19" i="10"/>
  <c r="Q19" i="10" s="1"/>
  <c r="M19" i="10"/>
  <c r="O19" i="10" s="1"/>
  <c r="L19" i="10"/>
  <c r="N19" i="10" s="1"/>
  <c r="J19" i="10"/>
  <c r="K19" i="10" s="1"/>
  <c r="H19" i="10"/>
  <c r="F19" i="10"/>
  <c r="I19" i="10" s="1"/>
  <c r="E19" i="10"/>
  <c r="T18" i="10"/>
  <c r="P18" i="10"/>
  <c r="Q18" i="10" s="1"/>
  <c r="O18" i="10"/>
  <c r="M18" i="10"/>
  <c r="L18" i="10"/>
  <c r="N18" i="10" s="1"/>
  <c r="J18" i="10"/>
  <c r="K18" i="10" s="1"/>
  <c r="I18" i="10"/>
  <c r="H18" i="10"/>
  <c r="F18" i="10"/>
  <c r="G18" i="10" s="1"/>
  <c r="E18" i="10"/>
  <c r="C18" i="10"/>
  <c r="T17" i="10"/>
  <c r="P17" i="10"/>
  <c r="Q17" i="10" s="1"/>
  <c r="M17" i="10"/>
  <c r="O17" i="10" s="1"/>
  <c r="L17" i="10"/>
  <c r="C17" i="10" s="1"/>
  <c r="J17" i="10"/>
  <c r="K17" i="10" s="1"/>
  <c r="H17" i="10"/>
  <c r="F17" i="10"/>
  <c r="I17" i="10" s="1"/>
  <c r="E17" i="10"/>
  <c r="T16" i="10"/>
  <c r="P16" i="10"/>
  <c r="Q16" i="10" s="1"/>
  <c r="O16" i="10"/>
  <c r="M16" i="10"/>
  <c r="L16" i="10"/>
  <c r="C16" i="10" s="1"/>
  <c r="K16" i="10"/>
  <c r="J16" i="10"/>
  <c r="H16" i="10"/>
  <c r="I16" i="10" s="1"/>
  <c r="F16" i="10"/>
  <c r="G16" i="10" s="1"/>
  <c r="E16" i="10"/>
  <c r="T15" i="10"/>
  <c r="Q15" i="10"/>
  <c r="P15" i="10"/>
  <c r="Q20" i="10" s="1"/>
  <c r="M15" i="10"/>
  <c r="O15" i="10" s="1"/>
  <c r="L15" i="10"/>
  <c r="J15" i="10"/>
  <c r="K15" i="10" s="1"/>
  <c r="H15" i="10"/>
  <c r="I15" i="10" s="1"/>
  <c r="F15" i="10"/>
  <c r="E15" i="10"/>
  <c r="C15" i="10"/>
  <c r="T14" i="10"/>
  <c r="O14" i="10"/>
  <c r="M14" i="10"/>
  <c r="L14" i="10"/>
  <c r="C14" i="10" s="1"/>
  <c r="K14" i="10"/>
  <c r="J14" i="10"/>
  <c r="H14" i="10"/>
  <c r="I14" i="10" s="1"/>
  <c r="F14" i="10"/>
  <c r="G15" i="10" s="1"/>
  <c r="E14" i="10"/>
  <c r="T13" i="10"/>
  <c r="M13" i="10"/>
  <c r="O13" i="10" s="1"/>
  <c r="L13" i="10"/>
  <c r="C13" i="10" s="1"/>
  <c r="J13" i="10"/>
  <c r="K13" i="10" s="1"/>
  <c r="H13" i="10"/>
  <c r="F13" i="10"/>
  <c r="I13" i="10" s="1"/>
  <c r="E13" i="10"/>
  <c r="T12" i="10"/>
  <c r="N12" i="10"/>
  <c r="M12" i="10"/>
  <c r="O12" i="10" s="1"/>
  <c r="L12" i="10"/>
  <c r="J12" i="10"/>
  <c r="K12" i="10" s="1"/>
  <c r="H12" i="10"/>
  <c r="I12" i="10" s="1"/>
  <c r="F12" i="10"/>
  <c r="E12" i="10"/>
  <c r="C12" i="10"/>
  <c r="M11" i="10"/>
  <c r="O11" i="10" s="1"/>
  <c r="L11" i="10"/>
  <c r="C11" i="10" s="1"/>
  <c r="J11" i="10"/>
  <c r="K11" i="10" s="1"/>
  <c r="H11" i="10"/>
  <c r="F11" i="10"/>
  <c r="G11" i="10" s="1"/>
  <c r="E11" i="10"/>
  <c r="O10" i="10"/>
  <c r="M10" i="10"/>
  <c r="L10" i="10"/>
  <c r="C10" i="10" s="1"/>
  <c r="K10" i="10"/>
  <c r="J10" i="10"/>
  <c r="H10" i="10"/>
  <c r="I10" i="10" s="1"/>
  <c r="F10" i="10"/>
  <c r="G10" i="10" s="1"/>
  <c r="E10" i="10"/>
  <c r="O9" i="10"/>
  <c r="M9" i="10"/>
  <c r="L9" i="10"/>
  <c r="N9" i="10" s="1"/>
  <c r="K9" i="10"/>
  <c r="J9" i="10"/>
  <c r="H9" i="10"/>
  <c r="I9" i="10" s="1"/>
  <c r="F9" i="10"/>
  <c r="E9" i="10"/>
  <c r="C9" i="10"/>
  <c r="U2" i="10"/>
  <c r="S2" i="10"/>
  <c r="R2" i="10"/>
  <c r="P2" i="10"/>
  <c r="M2" i="10"/>
  <c r="L2" i="10"/>
  <c r="J2" i="10"/>
  <c r="I2" i="10"/>
  <c r="H2" i="10"/>
  <c r="F2" i="10"/>
  <c r="E2" i="10"/>
  <c r="N2" i="10"/>
  <c r="L23" i="3"/>
  <c r="J23" i="3"/>
  <c r="H23" i="3"/>
  <c r="F23" i="3"/>
  <c r="L36" i="9"/>
  <c r="J36" i="9"/>
  <c r="K36" i="9" s="1"/>
  <c r="H36" i="9"/>
  <c r="I36" i="9" s="1"/>
  <c r="G36" i="9"/>
  <c r="F36" i="9"/>
  <c r="E36" i="9"/>
  <c r="D36" i="9"/>
  <c r="C36" i="9"/>
  <c r="L35" i="9"/>
  <c r="K35" i="9"/>
  <c r="J35" i="9"/>
  <c r="H35" i="9"/>
  <c r="I35" i="9" s="1"/>
  <c r="G35" i="9"/>
  <c r="F35" i="9"/>
  <c r="E35" i="9"/>
  <c r="D35" i="9"/>
  <c r="C35" i="9"/>
  <c r="L34" i="9"/>
  <c r="J34" i="9"/>
  <c r="H34" i="9"/>
  <c r="I34" i="9" s="1"/>
  <c r="F34" i="9"/>
  <c r="G34" i="9" s="1"/>
  <c r="E34" i="9"/>
  <c r="D34" i="9"/>
  <c r="C34" i="9"/>
  <c r="L33" i="9"/>
  <c r="J33" i="9"/>
  <c r="I33" i="9"/>
  <c r="H33" i="9"/>
  <c r="G33" i="9"/>
  <c r="F33" i="9"/>
  <c r="F23" i="9" s="1"/>
  <c r="I23" i="9" s="1"/>
  <c r="E33" i="9"/>
  <c r="D33" i="9"/>
  <c r="C33" i="9"/>
  <c r="N26" i="9"/>
  <c r="N27" i="9" s="1"/>
  <c r="N28" i="9" s="1"/>
  <c r="E5" i="9" s="1"/>
  <c r="N25" i="9"/>
  <c r="K25" i="9"/>
  <c r="K26" i="9" s="1"/>
  <c r="K27" i="9" s="1"/>
  <c r="K28" i="9" s="1"/>
  <c r="E4" i="9" s="1"/>
  <c r="I25" i="9"/>
  <c r="I26" i="9" s="1"/>
  <c r="I27" i="9" s="1"/>
  <c r="I28" i="9" s="1"/>
  <c r="G25" i="9"/>
  <c r="G26" i="9" s="1"/>
  <c r="G27" i="9" s="1"/>
  <c r="G28" i="9" s="1"/>
  <c r="E3" i="9" s="1"/>
  <c r="Q23" i="9"/>
  <c r="P23" i="9"/>
  <c r="L23" i="9"/>
  <c r="N23" i="9" s="1"/>
  <c r="H23" i="9"/>
  <c r="T22" i="9"/>
  <c r="T2" i="9" s="1"/>
  <c r="Q22" i="9"/>
  <c r="P22" i="9"/>
  <c r="P2" i="9" s="1"/>
  <c r="N22" i="9"/>
  <c r="M22" i="9"/>
  <c r="O22" i="9" s="1"/>
  <c r="L22" i="9"/>
  <c r="K22" i="9"/>
  <c r="K2" i="9" s="1"/>
  <c r="J22" i="9"/>
  <c r="J2" i="9" s="1"/>
  <c r="H22" i="9"/>
  <c r="H2" i="9" s="1"/>
  <c r="F22" i="9"/>
  <c r="E22" i="9"/>
  <c r="T21" i="9"/>
  <c r="P21" i="9"/>
  <c r="Q21" i="9" s="1"/>
  <c r="O21" i="9"/>
  <c r="M21" i="9"/>
  <c r="L21" i="9"/>
  <c r="J21" i="9"/>
  <c r="H21" i="9"/>
  <c r="F21" i="9"/>
  <c r="I21" i="9" s="1"/>
  <c r="E21" i="9"/>
  <c r="T20" i="9"/>
  <c r="P20" i="9"/>
  <c r="M20" i="9"/>
  <c r="O20" i="9" s="1"/>
  <c r="L20" i="9"/>
  <c r="N20" i="9" s="1"/>
  <c r="J20" i="9"/>
  <c r="H20" i="9"/>
  <c r="I20" i="9" s="1"/>
  <c r="F20" i="9"/>
  <c r="G20" i="9" s="1"/>
  <c r="E20" i="9"/>
  <c r="T19" i="9"/>
  <c r="Q19" i="9"/>
  <c r="P19" i="9"/>
  <c r="M19" i="9"/>
  <c r="O19" i="9" s="1"/>
  <c r="L19" i="9"/>
  <c r="N19" i="9" s="1"/>
  <c r="J19" i="9"/>
  <c r="C19" i="9" s="1"/>
  <c r="H19" i="9"/>
  <c r="I19" i="9" s="1"/>
  <c r="F19" i="9"/>
  <c r="E19" i="9"/>
  <c r="T18" i="9"/>
  <c r="P18" i="9"/>
  <c r="Q18" i="9" s="1"/>
  <c r="O18" i="9"/>
  <c r="M18" i="9"/>
  <c r="L18" i="9"/>
  <c r="J18" i="9"/>
  <c r="H18" i="9"/>
  <c r="F18" i="9"/>
  <c r="I18" i="9" s="1"/>
  <c r="E18" i="9"/>
  <c r="T17" i="9"/>
  <c r="P17" i="9"/>
  <c r="Q17" i="9" s="1"/>
  <c r="M17" i="9"/>
  <c r="O17" i="9" s="1"/>
  <c r="L17" i="9"/>
  <c r="N17" i="9" s="1"/>
  <c r="J17" i="9"/>
  <c r="H17" i="9"/>
  <c r="I17" i="9" s="1"/>
  <c r="F17" i="9"/>
  <c r="G17" i="9" s="1"/>
  <c r="E17" i="9"/>
  <c r="T16" i="9"/>
  <c r="Q16" i="9"/>
  <c r="P16" i="9"/>
  <c r="M16" i="9"/>
  <c r="O16" i="9" s="1"/>
  <c r="L16" i="9"/>
  <c r="J16" i="9"/>
  <c r="H16" i="9"/>
  <c r="I16" i="9" s="1"/>
  <c r="F16" i="9"/>
  <c r="E16" i="9"/>
  <c r="C16" i="9"/>
  <c r="T15" i="9"/>
  <c r="Q15" i="9"/>
  <c r="P15" i="9"/>
  <c r="Q20" i="9" s="1"/>
  <c r="M15" i="9"/>
  <c r="O15" i="9" s="1"/>
  <c r="L15" i="9"/>
  <c r="J15" i="9"/>
  <c r="H15" i="9"/>
  <c r="F15" i="9"/>
  <c r="G15" i="9" s="1"/>
  <c r="E15" i="9"/>
  <c r="T14" i="9"/>
  <c r="M14" i="9"/>
  <c r="O14" i="9" s="1"/>
  <c r="L14" i="9"/>
  <c r="J14" i="9"/>
  <c r="H14" i="9"/>
  <c r="I14" i="9" s="1"/>
  <c r="F14" i="9"/>
  <c r="E14" i="9"/>
  <c r="T13" i="9"/>
  <c r="M13" i="9"/>
  <c r="O13" i="9" s="1"/>
  <c r="L13" i="9"/>
  <c r="N13" i="9" s="1"/>
  <c r="J13" i="9"/>
  <c r="H13" i="9"/>
  <c r="F13" i="9"/>
  <c r="E13" i="9"/>
  <c r="C13" i="9"/>
  <c r="T12" i="9"/>
  <c r="M12" i="9"/>
  <c r="O12" i="9" s="1"/>
  <c r="L12" i="9"/>
  <c r="N12" i="9" s="1"/>
  <c r="J12" i="9"/>
  <c r="C12" i="9" s="1"/>
  <c r="H12" i="9"/>
  <c r="F12" i="9"/>
  <c r="G12" i="9" s="1"/>
  <c r="E12" i="9"/>
  <c r="M11" i="9"/>
  <c r="O11" i="9" s="1"/>
  <c r="L11" i="9"/>
  <c r="C11" i="9" s="1"/>
  <c r="J11" i="9"/>
  <c r="H11" i="9"/>
  <c r="I11" i="9" s="1"/>
  <c r="F11" i="9"/>
  <c r="G11" i="9" s="1"/>
  <c r="E11" i="9"/>
  <c r="M10" i="9"/>
  <c r="O10" i="9" s="1"/>
  <c r="L10" i="9"/>
  <c r="J10" i="9"/>
  <c r="C10" i="9" s="1"/>
  <c r="H10" i="9"/>
  <c r="I10" i="9" s="1"/>
  <c r="F10" i="9"/>
  <c r="E10" i="9"/>
  <c r="M9" i="9"/>
  <c r="O9" i="9" s="1"/>
  <c r="L9" i="9"/>
  <c r="N9" i="9" s="1"/>
  <c r="J9" i="9"/>
  <c r="K9" i="9" s="1"/>
  <c r="H9" i="9"/>
  <c r="I9" i="9" s="1"/>
  <c r="F9" i="9"/>
  <c r="E9" i="9"/>
  <c r="C9" i="9"/>
  <c r="U2" i="9"/>
  <c r="S2" i="9"/>
  <c r="R2" i="9"/>
  <c r="M2" i="9"/>
  <c r="L2" i="9"/>
  <c r="F2" i="9"/>
  <c r="E2" i="9"/>
  <c r="U2" i="3"/>
  <c r="S2" i="3"/>
  <c r="R2" i="3"/>
  <c r="E2" i="3"/>
  <c r="T22" i="3"/>
  <c r="T2" i="3" s="1"/>
  <c r="C32" i="3"/>
  <c r="D32" i="3"/>
  <c r="E32" i="3"/>
  <c r="F32" i="3"/>
  <c r="H32" i="3"/>
  <c r="J32" i="3"/>
  <c r="L32" i="3"/>
  <c r="C33" i="3"/>
  <c r="D33" i="3"/>
  <c r="E33" i="3"/>
  <c r="F33" i="3"/>
  <c r="K33" i="3" s="1"/>
  <c r="G33" i="3"/>
  <c r="H33" i="3"/>
  <c r="J33" i="3"/>
  <c r="L33" i="3"/>
  <c r="C34" i="3"/>
  <c r="D34" i="3"/>
  <c r="E34" i="3"/>
  <c r="F34" i="3"/>
  <c r="G34" i="3" s="1"/>
  <c r="H34" i="3"/>
  <c r="J34" i="3"/>
  <c r="L34" i="3"/>
  <c r="C31" i="3"/>
  <c r="D31" i="3"/>
  <c r="E31" i="3"/>
  <c r="F31" i="3"/>
  <c r="H31" i="3"/>
  <c r="J31" i="3"/>
  <c r="L31" i="3"/>
  <c r="N23" i="3" s="1"/>
  <c r="L36" i="8"/>
  <c r="J36" i="8"/>
  <c r="K36" i="8" s="1"/>
  <c r="H36" i="8"/>
  <c r="I36" i="8" s="1"/>
  <c r="F36" i="8"/>
  <c r="G36" i="8" s="1"/>
  <c r="E36" i="8"/>
  <c r="D36" i="8"/>
  <c r="C36" i="8"/>
  <c r="L35" i="8"/>
  <c r="J35" i="8"/>
  <c r="K35" i="8" s="1"/>
  <c r="H35" i="8"/>
  <c r="F35" i="8"/>
  <c r="E35" i="8"/>
  <c r="D35" i="8"/>
  <c r="C35" i="8"/>
  <c r="L34" i="8"/>
  <c r="J34" i="8"/>
  <c r="H34" i="8"/>
  <c r="I34" i="8" s="1"/>
  <c r="F34" i="8"/>
  <c r="G34" i="8" s="1"/>
  <c r="E34" i="8"/>
  <c r="D34" i="8"/>
  <c r="C34" i="8"/>
  <c r="L33" i="8"/>
  <c r="J33" i="8"/>
  <c r="H33" i="8"/>
  <c r="I33" i="8" s="1"/>
  <c r="F33" i="8"/>
  <c r="G33" i="8" s="1"/>
  <c r="E33" i="8"/>
  <c r="D33" i="8"/>
  <c r="C33" i="8"/>
  <c r="N26" i="8"/>
  <c r="N27" i="8" s="1"/>
  <c r="N28" i="8" s="1"/>
  <c r="E5" i="8" s="1"/>
  <c r="N25" i="8"/>
  <c r="I25" i="8"/>
  <c r="I26" i="8" s="1"/>
  <c r="I27" i="8" s="1"/>
  <c r="I28" i="8" s="1"/>
  <c r="N24" i="8"/>
  <c r="K24" i="8"/>
  <c r="K25" i="8" s="1"/>
  <c r="K26" i="8" s="1"/>
  <c r="K27" i="8" s="1"/>
  <c r="K28" i="8" s="1"/>
  <c r="E4" i="8" s="1"/>
  <c r="I24" i="8"/>
  <c r="G24" i="8"/>
  <c r="G25" i="8" s="1"/>
  <c r="G26" i="8" s="1"/>
  <c r="G27" i="8" s="1"/>
  <c r="G28" i="8" s="1"/>
  <c r="E3" i="8" s="1"/>
  <c r="P23" i="8"/>
  <c r="F23" i="8"/>
  <c r="P22" i="8"/>
  <c r="P2" i="8" s="1"/>
  <c r="N22" i="8"/>
  <c r="M22" i="8"/>
  <c r="O22" i="8" s="1"/>
  <c r="L22" i="8"/>
  <c r="J22" i="8"/>
  <c r="K22" i="8" s="1"/>
  <c r="H22" i="8"/>
  <c r="F22" i="8"/>
  <c r="G22" i="8" s="1"/>
  <c r="E22" i="8"/>
  <c r="T21" i="8"/>
  <c r="P21" i="8"/>
  <c r="Q21" i="8" s="1"/>
  <c r="M21" i="8"/>
  <c r="M2" i="8" s="1"/>
  <c r="L21" i="8"/>
  <c r="L2" i="8" s="1"/>
  <c r="J21" i="8"/>
  <c r="K21" i="8" s="1"/>
  <c r="K2" i="8" s="1"/>
  <c r="H21" i="8"/>
  <c r="F21" i="8"/>
  <c r="F2" i="8" s="1"/>
  <c r="E21" i="8"/>
  <c r="T20" i="8"/>
  <c r="P20" i="8"/>
  <c r="M20" i="8"/>
  <c r="O20" i="8" s="1"/>
  <c r="L20" i="8"/>
  <c r="N20" i="8" s="1"/>
  <c r="J20" i="8"/>
  <c r="C20" i="8" s="1"/>
  <c r="H20" i="8"/>
  <c r="G20" i="8"/>
  <c r="F20" i="8"/>
  <c r="E20" i="8"/>
  <c r="T19" i="8"/>
  <c r="P19" i="8"/>
  <c r="Q19" i="8" s="1"/>
  <c r="M19" i="8"/>
  <c r="O19" i="8" s="1"/>
  <c r="L19" i="8"/>
  <c r="N19" i="8" s="1"/>
  <c r="J19" i="8"/>
  <c r="K19" i="8" s="1"/>
  <c r="H19" i="8"/>
  <c r="F19" i="8"/>
  <c r="E19" i="8"/>
  <c r="T18" i="8"/>
  <c r="P18" i="8"/>
  <c r="Q18" i="8" s="1"/>
  <c r="M18" i="8"/>
  <c r="O18" i="8" s="1"/>
  <c r="L18" i="8"/>
  <c r="J18" i="8"/>
  <c r="H18" i="8"/>
  <c r="F18" i="8"/>
  <c r="I18" i="8" s="1"/>
  <c r="E18" i="8"/>
  <c r="T17" i="8"/>
  <c r="P17" i="8"/>
  <c r="Q17" i="8" s="1"/>
  <c r="M17" i="8"/>
  <c r="O17" i="8" s="1"/>
  <c r="L17" i="8"/>
  <c r="C17" i="8" s="1"/>
  <c r="J17" i="8"/>
  <c r="H17" i="8"/>
  <c r="I17" i="8" s="1"/>
  <c r="F17" i="8"/>
  <c r="G17" i="8" s="1"/>
  <c r="E17" i="8"/>
  <c r="T16" i="8"/>
  <c r="Q16" i="8"/>
  <c r="P16" i="8"/>
  <c r="M16" i="8"/>
  <c r="O16" i="8" s="1"/>
  <c r="L16" i="8"/>
  <c r="J16" i="8"/>
  <c r="C16" i="8" s="1"/>
  <c r="H16" i="8"/>
  <c r="G16" i="8"/>
  <c r="F16" i="8"/>
  <c r="E16" i="8"/>
  <c r="T15" i="8"/>
  <c r="P15" i="8"/>
  <c r="Q20" i="8" s="1"/>
  <c r="M15" i="8"/>
  <c r="O15" i="8" s="1"/>
  <c r="L15" i="8"/>
  <c r="J15" i="8"/>
  <c r="C15" i="8" s="1"/>
  <c r="H15" i="8"/>
  <c r="I15" i="8" s="1"/>
  <c r="F15" i="8"/>
  <c r="E15" i="8"/>
  <c r="T14" i="8"/>
  <c r="M14" i="8"/>
  <c r="O14" i="8" s="1"/>
  <c r="L14" i="8"/>
  <c r="C14" i="8" s="1"/>
  <c r="J14" i="8"/>
  <c r="H14" i="8"/>
  <c r="F14" i="8"/>
  <c r="G15" i="8" s="1"/>
  <c r="E14" i="8"/>
  <c r="T13" i="8"/>
  <c r="O13" i="8"/>
  <c r="M13" i="8"/>
  <c r="L13" i="8"/>
  <c r="J13" i="8"/>
  <c r="K13" i="8" s="1"/>
  <c r="H13" i="8"/>
  <c r="I13" i="8" s="1"/>
  <c r="F13" i="8"/>
  <c r="E13" i="8"/>
  <c r="T12" i="8"/>
  <c r="M12" i="8"/>
  <c r="O12" i="8" s="1"/>
  <c r="L12" i="8"/>
  <c r="N12" i="8" s="1"/>
  <c r="J12" i="8"/>
  <c r="H12" i="8"/>
  <c r="I12" i="8" s="1"/>
  <c r="F12" i="8"/>
  <c r="G12" i="8" s="1"/>
  <c r="E12" i="8"/>
  <c r="M11" i="8"/>
  <c r="O11" i="8" s="1"/>
  <c r="L11" i="8"/>
  <c r="J11" i="8"/>
  <c r="C11" i="8" s="1"/>
  <c r="H11" i="8"/>
  <c r="F11" i="8"/>
  <c r="G11" i="8" s="1"/>
  <c r="E11" i="8"/>
  <c r="M10" i="8"/>
  <c r="O10" i="8" s="1"/>
  <c r="L10" i="8"/>
  <c r="J10" i="8"/>
  <c r="C10" i="8" s="1"/>
  <c r="H10" i="8"/>
  <c r="I10" i="8" s="1"/>
  <c r="G10" i="8"/>
  <c r="F10" i="8"/>
  <c r="E10" i="8"/>
  <c r="M9" i="8"/>
  <c r="O9" i="8" s="1"/>
  <c r="L9" i="8"/>
  <c r="N9" i="8" s="1"/>
  <c r="J9" i="8"/>
  <c r="K9" i="8" s="1"/>
  <c r="H9" i="8"/>
  <c r="F9" i="8"/>
  <c r="E9" i="8"/>
  <c r="U2" i="8"/>
  <c r="S2" i="8"/>
  <c r="R2" i="8"/>
  <c r="H2" i="8"/>
  <c r="E2" i="8"/>
  <c r="E22" i="3"/>
  <c r="F22" i="3"/>
  <c r="F2" i="3" s="1"/>
  <c r="H22" i="3"/>
  <c r="I22" i="3" s="1"/>
  <c r="I2" i="3" s="1"/>
  <c r="J22" i="3"/>
  <c r="J2" i="3" s="1"/>
  <c r="L22" i="3"/>
  <c r="L2" i="3" s="1"/>
  <c r="M22" i="3"/>
  <c r="M2" i="3" s="1"/>
  <c r="L34" i="7"/>
  <c r="J34" i="7"/>
  <c r="H34" i="7"/>
  <c r="I34" i="7" s="1"/>
  <c r="G34" i="7"/>
  <c r="F34" i="7"/>
  <c r="E34" i="7"/>
  <c r="D34" i="7"/>
  <c r="C34" i="7"/>
  <c r="L33" i="7"/>
  <c r="K33" i="7"/>
  <c r="J33" i="7"/>
  <c r="H33" i="7"/>
  <c r="I33" i="7" s="1"/>
  <c r="F33" i="7"/>
  <c r="E33" i="7"/>
  <c r="D33" i="7"/>
  <c r="C33" i="7"/>
  <c r="L32" i="7"/>
  <c r="J32" i="7"/>
  <c r="H32" i="7"/>
  <c r="F32" i="7"/>
  <c r="G32" i="7" s="1"/>
  <c r="E32" i="7"/>
  <c r="D32" i="7"/>
  <c r="C32" i="7"/>
  <c r="G25" i="7"/>
  <c r="G26" i="7" s="1"/>
  <c r="G27" i="7" s="1"/>
  <c r="E3" i="7" s="1"/>
  <c r="N24" i="7"/>
  <c r="N25" i="7" s="1"/>
  <c r="N26" i="7" s="1"/>
  <c r="N27" i="7" s="1"/>
  <c r="E5" i="7" s="1"/>
  <c r="K24" i="7"/>
  <c r="K25" i="7" s="1"/>
  <c r="K26" i="7" s="1"/>
  <c r="K27" i="7" s="1"/>
  <c r="E4" i="7" s="1"/>
  <c r="I24" i="7"/>
  <c r="I25" i="7" s="1"/>
  <c r="I26" i="7" s="1"/>
  <c r="I27" i="7" s="1"/>
  <c r="G24" i="7"/>
  <c r="P23" i="7"/>
  <c r="P22" i="7"/>
  <c r="Q22" i="7" s="1"/>
  <c r="O22" i="7"/>
  <c r="T21" i="7"/>
  <c r="P21" i="7"/>
  <c r="Q21" i="7" s="1"/>
  <c r="M21" i="7"/>
  <c r="O21" i="7" s="1"/>
  <c r="L21" i="7"/>
  <c r="N21" i="7" s="1"/>
  <c r="J21" i="7"/>
  <c r="K21" i="7" s="1"/>
  <c r="K2" i="7" s="1"/>
  <c r="H21" i="7"/>
  <c r="F21" i="7"/>
  <c r="E21" i="7"/>
  <c r="E2" i="7" s="1"/>
  <c r="T20" i="7"/>
  <c r="P20" i="7"/>
  <c r="O20" i="7"/>
  <c r="M20" i="7"/>
  <c r="L20" i="7"/>
  <c r="N20" i="7" s="1"/>
  <c r="J20" i="7"/>
  <c r="H20" i="7"/>
  <c r="I20" i="7" s="1"/>
  <c r="F20" i="7"/>
  <c r="G20" i="7" s="1"/>
  <c r="E20" i="7"/>
  <c r="T19" i="7"/>
  <c r="P19" i="7"/>
  <c r="Q19" i="7" s="1"/>
  <c r="M19" i="7"/>
  <c r="O19" i="7" s="1"/>
  <c r="L19" i="7"/>
  <c r="J19" i="7"/>
  <c r="H19" i="7"/>
  <c r="I19" i="7" s="1"/>
  <c r="F19" i="7"/>
  <c r="E19" i="7"/>
  <c r="T18" i="7"/>
  <c r="P18" i="7"/>
  <c r="Q18" i="7" s="1"/>
  <c r="M18" i="7"/>
  <c r="O18" i="7" s="1"/>
  <c r="L18" i="7"/>
  <c r="N18" i="7" s="1"/>
  <c r="J18" i="7"/>
  <c r="C18" i="7" s="1"/>
  <c r="H18" i="7"/>
  <c r="F18" i="7"/>
  <c r="G18" i="7" s="1"/>
  <c r="E18" i="7"/>
  <c r="T17" i="7"/>
  <c r="P17" i="7"/>
  <c r="Q17" i="7" s="1"/>
  <c r="N17" i="7"/>
  <c r="M17" i="7"/>
  <c r="O17" i="7" s="1"/>
  <c r="L17" i="7"/>
  <c r="J17" i="7"/>
  <c r="K17" i="7" s="1"/>
  <c r="H17" i="7"/>
  <c r="I17" i="7" s="1"/>
  <c r="F17" i="7"/>
  <c r="G17" i="7" s="1"/>
  <c r="E17" i="7"/>
  <c r="T16" i="7"/>
  <c r="P16" i="7"/>
  <c r="Q16" i="7" s="1"/>
  <c r="M16" i="7"/>
  <c r="O16" i="7" s="1"/>
  <c r="L16" i="7"/>
  <c r="J16" i="7"/>
  <c r="K16" i="7" s="1"/>
  <c r="H16" i="7"/>
  <c r="F16" i="7"/>
  <c r="E16" i="7"/>
  <c r="T15" i="7"/>
  <c r="P15" i="7"/>
  <c r="Q20" i="7" s="1"/>
  <c r="M15" i="7"/>
  <c r="O15" i="7" s="1"/>
  <c r="L15" i="7"/>
  <c r="J15" i="7"/>
  <c r="K15" i="7" s="1"/>
  <c r="H15" i="7"/>
  <c r="I15" i="7" s="1"/>
  <c r="F15" i="7"/>
  <c r="E15" i="7"/>
  <c r="T14" i="7"/>
  <c r="M14" i="7"/>
  <c r="O14" i="7" s="1"/>
  <c r="L14" i="7"/>
  <c r="N14" i="7" s="1"/>
  <c r="J14" i="7"/>
  <c r="H14" i="7"/>
  <c r="F14" i="7"/>
  <c r="E14" i="7"/>
  <c r="C14" i="7"/>
  <c r="T13" i="7"/>
  <c r="M13" i="7"/>
  <c r="O13" i="7" s="1"/>
  <c r="L13" i="7"/>
  <c r="N13" i="7" s="1"/>
  <c r="J13" i="7"/>
  <c r="H13" i="7"/>
  <c r="F13" i="7"/>
  <c r="G13" i="7" s="1"/>
  <c r="E13" i="7"/>
  <c r="T12" i="7"/>
  <c r="O12" i="7"/>
  <c r="M12" i="7"/>
  <c r="L12" i="7"/>
  <c r="C12" i="7" s="1"/>
  <c r="J12" i="7"/>
  <c r="H12" i="7"/>
  <c r="F12" i="7"/>
  <c r="E12" i="7"/>
  <c r="M11" i="7"/>
  <c r="O11" i="7" s="1"/>
  <c r="L11" i="7"/>
  <c r="J11" i="7"/>
  <c r="H11" i="7"/>
  <c r="F11" i="7"/>
  <c r="G11" i="7" s="1"/>
  <c r="E11" i="7"/>
  <c r="M10" i="7"/>
  <c r="O10" i="7" s="1"/>
  <c r="L10" i="7"/>
  <c r="J10" i="7"/>
  <c r="K10" i="7" s="1"/>
  <c r="H10" i="7"/>
  <c r="I10" i="7" s="1"/>
  <c r="F10" i="7"/>
  <c r="E10" i="7"/>
  <c r="O9" i="7"/>
  <c r="M9" i="7"/>
  <c r="L9" i="7"/>
  <c r="N9" i="7" s="1"/>
  <c r="J9" i="7"/>
  <c r="H9" i="7"/>
  <c r="I9" i="7" s="1"/>
  <c r="F9" i="7"/>
  <c r="E9" i="7"/>
  <c r="U2" i="7"/>
  <c r="S2" i="7"/>
  <c r="R2" i="7"/>
  <c r="M2" i="7"/>
  <c r="L2" i="7"/>
  <c r="J2" i="7"/>
  <c r="H2" i="7"/>
  <c r="F2" i="7"/>
  <c r="N2" i="9" l="1"/>
  <c r="I12" i="9"/>
  <c r="I8" i="9" s="1"/>
  <c r="C14" i="9"/>
  <c r="I15" i="9"/>
  <c r="K19" i="9"/>
  <c r="K18" i="9"/>
  <c r="K21" i="9"/>
  <c r="I13" i="9"/>
  <c r="C18" i="9"/>
  <c r="C21" i="9"/>
  <c r="G22" i="9"/>
  <c r="G2" i="9" s="1"/>
  <c r="K33" i="9"/>
  <c r="G13" i="9"/>
  <c r="G10" i="9"/>
  <c r="G14" i="9"/>
  <c r="G19" i="9"/>
  <c r="G16" i="9"/>
  <c r="Q22" i="8"/>
  <c r="K33" i="8"/>
  <c r="N17" i="8"/>
  <c r="K18" i="8"/>
  <c r="G19" i="8"/>
  <c r="F24" i="8"/>
  <c r="F25" i="8" s="1"/>
  <c r="G35" i="8"/>
  <c r="C9" i="8"/>
  <c r="I9" i="8"/>
  <c r="I11" i="8"/>
  <c r="C13" i="8"/>
  <c r="C18" i="8"/>
  <c r="I19" i="8"/>
  <c r="K34" i="8"/>
  <c r="I35" i="8"/>
  <c r="Q2" i="8"/>
  <c r="G13" i="8"/>
  <c r="N13" i="8"/>
  <c r="N8" i="8" s="1"/>
  <c r="Q15" i="8"/>
  <c r="I16" i="8"/>
  <c r="I20" i="8"/>
  <c r="I22" i="8"/>
  <c r="C20" i="7"/>
  <c r="O2" i="7"/>
  <c r="G10" i="7"/>
  <c r="I13" i="7"/>
  <c r="G16" i="7"/>
  <c r="K19" i="7"/>
  <c r="L22" i="7"/>
  <c r="N22" i="7" s="1"/>
  <c r="C21" i="7"/>
  <c r="C23" i="7" s="1"/>
  <c r="C24" i="7" s="1"/>
  <c r="C25" i="7" s="1"/>
  <c r="C26" i="7" s="1"/>
  <c r="C27" i="7" s="1"/>
  <c r="K9" i="7"/>
  <c r="G14" i="7"/>
  <c r="G21" i="7"/>
  <c r="G2" i="7" s="1"/>
  <c r="F23" i="7"/>
  <c r="N12" i="7"/>
  <c r="I11" i="7"/>
  <c r="G12" i="7"/>
  <c r="I14" i="7"/>
  <c r="I21" i="7"/>
  <c r="I2" i="7" s="1"/>
  <c r="C10" i="7"/>
  <c r="K11" i="7"/>
  <c r="I12" i="7"/>
  <c r="G15" i="7"/>
  <c r="I18" i="7"/>
  <c r="G19" i="7"/>
  <c r="K20" i="7"/>
  <c r="H22" i="7"/>
  <c r="J22" i="7"/>
  <c r="O2" i="10"/>
  <c r="Q2" i="10"/>
  <c r="Q2" i="9"/>
  <c r="I23" i="10"/>
  <c r="K23" i="10"/>
  <c r="G8" i="10"/>
  <c r="C23" i="10"/>
  <c r="C24" i="10" s="1"/>
  <c r="C25" i="10" s="1"/>
  <c r="C26" i="10" s="1"/>
  <c r="C27" i="10" s="1"/>
  <c r="C28" i="10" s="1"/>
  <c r="C22" i="10"/>
  <c r="K8" i="10"/>
  <c r="O8" i="10"/>
  <c r="F24" i="10"/>
  <c r="G23" i="10"/>
  <c r="G13" i="10"/>
  <c r="G17" i="10"/>
  <c r="G19" i="10"/>
  <c r="G21" i="10"/>
  <c r="N13" i="10"/>
  <c r="N8" i="10" s="1"/>
  <c r="G14" i="10"/>
  <c r="N17" i="10"/>
  <c r="N21" i="10"/>
  <c r="K32" i="10"/>
  <c r="I11" i="10"/>
  <c r="I8" i="10" s="1"/>
  <c r="N14" i="10"/>
  <c r="G12" i="10"/>
  <c r="C19" i="10"/>
  <c r="G32" i="10"/>
  <c r="I32" i="3"/>
  <c r="I33" i="3"/>
  <c r="G31" i="3"/>
  <c r="I34" i="3"/>
  <c r="H2" i="3"/>
  <c r="G23" i="3"/>
  <c r="K34" i="3"/>
  <c r="A6" i="8"/>
  <c r="O2" i="9"/>
  <c r="C23" i="9"/>
  <c r="C24" i="9" s="1"/>
  <c r="C25" i="9" s="1"/>
  <c r="C26" i="9" s="1"/>
  <c r="C27" i="9" s="1"/>
  <c r="C28" i="9" s="1"/>
  <c r="C22" i="9"/>
  <c r="O8" i="9"/>
  <c r="C15" i="9"/>
  <c r="F24" i="9"/>
  <c r="K10" i="9"/>
  <c r="K11" i="9"/>
  <c r="K12" i="9"/>
  <c r="K15" i="9"/>
  <c r="K17" i="9"/>
  <c r="G18" i="9"/>
  <c r="K20" i="9"/>
  <c r="G21" i="9"/>
  <c r="I22" i="9"/>
  <c r="I2" i="9" s="1"/>
  <c r="G23" i="9"/>
  <c r="C17" i="9"/>
  <c r="C20" i="9"/>
  <c r="N14" i="9"/>
  <c r="N18" i="9"/>
  <c r="N21" i="9"/>
  <c r="K34" i="9"/>
  <c r="K13" i="9"/>
  <c r="A6" i="9"/>
  <c r="K16" i="9"/>
  <c r="J23" i="9"/>
  <c r="K23" i="9" s="1"/>
  <c r="K14" i="9"/>
  <c r="K32" i="3"/>
  <c r="G32" i="3"/>
  <c r="K31" i="3"/>
  <c r="I31" i="3"/>
  <c r="N2" i="8"/>
  <c r="O2" i="8"/>
  <c r="J24" i="8"/>
  <c r="H24" i="8"/>
  <c r="C12" i="8"/>
  <c r="K10" i="8"/>
  <c r="K11" i="8"/>
  <c r="K12" i="8"/>
  <c r="G14" i="8"/>
  <c r="K15" i="8"/>
  <c r="K17" i="8"/>
  <c r="G18" i="8"/>
  <c r="K20" i="8"/>
  <c r="G21" i="8"/>
  <c r="G2" i="8" s="1"/>
  <c r="H23" i="8"/>
  <c r="J2" i="8"/>
  <c r="N14" i="8"/>
  <c r="N18" i="8"/>
  <c r="C19" i="8"/>
  <c r="N21" i="8"/>
  <c r="J23" i="8"/>
  <c r="I21" i="8"/>
  <c r="I2" i="8" s="1"/>
  <c r="O21" i="8"/>
  <c r="O8" i="8" s="1"/>
  <c r="I14" i="8"/>
  <c r="K16" i="8"/>
  <c r="C21" i="8"/>
  <c r="K14" i="8"/>
  <c r="K22" i="3"/>
  <c r="K2" i="3" s="1"/>
  <c r="P2" i="7"/>
  <c r="Q2" i="7"/>
  <c r="O8" i="7"/>
  <c r="C13" i="7"/>
  <c r="I16" i="7"/>
  <c r="C19" i="7"/>
  <c r="I32" i="7"/>
  <c r="K13" i="7"/>
  <c r="C16" i="7"/>
  <c r="F22" i="7"/>
  <c r="G22" i="7" s="1"/>
  <c r="K32" i="7"/>
  <c r="G33" i="7"/>
  <c r="K18" i="7"/>
  <c r="N2" i="7"/>
  <c r="N19" i="7"/>
  <c r="N8" i="7" s="1"/>
  <c r="A6" i="7"/>
  <c r="K14" i="7"/>
  <c r="C9" i="7"/>
  <c r="C11" i="7"/>
  <c r="C15" i="7"/>
  <c r="Q15" i="7"/>
  <c r="C17" i="7"/>
  <c r="J23" i="7"/>
  <c r="K34" i="7"/>
  <c r="K12" i="7"/>
  <c r="G8" i="9" l="1"/>
  <c r="K8" i="9"/>
  <c r="N8" i="9"/>
  <c r="I8" i="8"/>
  <c r="K8" i="8"/>
  <c r="G8" i="8"/>
  <c r="G8" i="7"/>
  <c r="C22" i="7"/>
  <c r="L23" i="7"/>
  <c r="B23" i="7" s="1"/>
  <c r="Q23" i="7" s="1"/>
  <c r="K8" i="7"/>
  <c r="F24" i="7"/>
  <c r="H23" i="7"/>
  <c r="I8" i="7"/>
  <c r="F25" i="10"/>
  <c r="H24" i="10"/>
  <c r="J24" i="10"/>
  <c r="L24" i="10" s="1"/>
  <c r="B24" i="10" s="1"/>
  <c r="I23" i="3"/>
  <c r="K23" i="3"/>
  <c r="J24" i="9"/>
  <c r="L24" i="9" s="1"/>
  <c r="B24" i="9" s="1"/>
  <c r="H24" i="9"/>
  <c r="F25" i="9"/>
  <c r="F26" i="8"/>
  <c r="J25" i="8"/>
  <c r="H25" i="8"/>
  <c r="C23" i="8"/>
  <c r="C24" i="8" s="1"/>
  <c r="C25" i="8" s="1"/>
  <c r="C26" i="8" s="1"/>
  <c r="C27" i="8" s="1"/>
  <c r="C28" i="8" s="1"/>
  <c r="C22" i="8"/>
  <c r="K22" i="7"/>
  <c r="I22" i="7"/>
  <c r="L33" i="6"/>
  <c r="J33" i="6"/>
  <c r="H33" i="6"/>
  <c r="F33" i="6"/>
  <c r="K33" i="6" s="1"/>
  <c r="E33" i="6"/>
  <c r="D33" i="6"/>
  <c r="C33" i="6"/>
  <c r="L32" i="6"/>
  <c r="L22" i="6" s="1"/>
  <c r="N22" i="6" s="1"/>
  <c r="J32" i="6"/>
  <c r="J22" i="6" s="1"/>
  <c r="I32" i="6"/>
  <c r="H32" i="6"/>
  <c r="F32" i="6"/>
  <c r="G32" i="6" s="1"/>
  <c r="E32" i="6"/>
  <c r="D32" i="6"/>
  <c r="C32" i="6"/>
  <c r="G25" i="6"/>
  <c r="G26" i="6" s="1"/>
  <c r="G27" i="6" s="1"/>
  <c r="N24" i="6"/>
  <c r="N25" i="6" s="1"/>
  <c r="N26" i="6" s="1"/>
  <c r="N27" i="6" s="1"/>
  <c r="K24" i="6"/>
  <c r="K25" i="6" s="1"/>
  <c r="K26" i="6" s="1"/>
  <c r="K27" i="6" s="1"/>
  <c r="I24" i="6"/>
  <c r="I25" i="6" s="1"/>
  <c r="I26" i="6" s="1"/>
  <c r="I27" i="6" s="1"/>
  <c r="G24" i="6"/>
  <c r="P23" i="6"/>
  <c r="F23" i="6"/>
  <c r="H23" i="6" s="1"/>
  <c r="P22" i="6"/>
  <c r="Q22" i="6" s="1"/>
  <c r="O22" i="6"/>
  <c r="H22" i="6"/>
  <c r="T21" i="6"/>
  <c r="P21" i="6"/>
  <c r="Q21" i="6" s="1"/>
  <c r="M21" i="6"/>
  <c r="O21" i="6" s="1"/>
  <c r="L21" i="6"/>
  <c r="N21" i="6" s="1"/>
  <c r="J21" i="6"/>
  <c r="I21" i="6"/>
  <c r="I2" i="6" s="1"/>
  <c r="H21" i="6"/>
  <c r="H2" i="6" s="1"/>
  <c r="F21" i="6"/>
  <c r="E21" i="6"/>
  <c r="E2" i="6" s="1"/>
  <c r="C21" i="6"/>
  <c r="C22" i="6" s="1"/>
  <c r="T20" i="6"/>
  <c r="P20" i="6"/>
  <c r="M20" i="6"/>
  <c r="O20" i="6" s="1"/>
  <c r="L20" i="6"/>
  <c r="J20" i="6"/>
  <c r="H20" i="6"/>
  <c r="F20" i="6"/>
  <c r="G20" i="6" s="1"/>
  <c r="E20" i="6"/>
  <c r="T19" i="6"/>
  <c r="Q19" i="6"/>
  <c r="P19" i="6"/>
  <c r="M19" i="6"/>
  <c r="O19" i="6" s="1"/>
  <c r="L19" i="6"/>
  <c r="N19" i="6" s="1"/>
  <c r="J19" i="6"/>
  <c r="K19" i="6" s="1"/>
  <c r="H19" i="6"/>
  <c r="I19" i="6" s="1"/>
  <c r="F19" i="6"/>
  <c r="E19" i="6"/>
  <c r="T18" i="6"/>
  <c r="P18" i="6"/>
  <c r="Q18" i="6" s="1"/>
  <c r="O18" i="6"/>
  <c r="M18" i="6"/>
  <c r="L18" i="6"/>
  <c r="N18" i="6" s="1"/>
  <c r="J18" i="6"/>
  <c r="H18" i="6"/>
  <c r="I18" i="6" s="1"/>
  <c r="F18" i="6"/>
  <c r="G18" i="6" s="1"/>
  <c r="E18" i="6"/>
  <c r="T17" i="6"/>
  <c r="P17" i="6"/>
  <c r="Q17" i="6" s="1"/>
  <c r="M17" i="6"/>
  <c r="O17" i="6" s="1"/>
  <c r="L17" i="6"/>
  <c r="C17" i="6" s="1"/>
  <c r="J17" i="6"/>
  <c r="H17" i="6"/>
  <c r="I17" i="6" s="1"/>
  <c r="F17" i="6"/>
  <c r="G17" i="6" s="1"/>
  <c r="E17" i="6"/>
  <c r="T16" i="6"/>
  <c r="P16" i="6"/>
  <c r="Q16" i="6" s="1"/>
  <c r="M16" i="6"/>
  <c r="O16" i="6" s="1"/>
  <c r="L16" i="6"/>
  <c r="J16" i="6"/>
  <c r="H16" i="6"/>
  <c r="F16" i="6"/>
  <c r="G16" i="6" s="1"/>
  <c r="E16" i="6"/>
  <c r="T15" i="6"/>
  <c r="P15" i="6"/>
  <c r="Q20" i="6" s="1"/>
  <c r="M15" i="6"/>
  <c r="O15" i="6" s="1"/>
  <c r="L15" i="6"/>
  <c r="J15" i="6"/>
  <c r="K15" i="6" s="1"/>
  <c r="H15" i="6"/>
  <c r="F15" i="6"/>
  <c r="G15" i="6" s="1"/>
  <c r="E15" i="6"/>
  <c r="T14" i="6"/>
  <c r="O14" i="6"/>
  <c r="M14" i="6"/>
  <c r="L14" i="6"/>
  <c r="N14" i="6" s="1"/>
  <c r="J14" i="6"/>
  <c r="H14" i="6"/>
  <c r="I14" i="6" s="1"/>
  <c r="F14" i="6"/>
  <c r="E14" i="6"/>
  <c r="T13" i="6"/>
  <c r="M13" i="6"/>
  <c r="O13" i="6" s="1"/>
  <c r="L13" i="6"/>
  <c r="N13" i="6" s="1"/>
  <c r="J13" i="6"/>
  <c r="K13" i="6" s="1"/>
  <c r="H13" i="6"/>
  <c r="I13" i="6" s="1"/>
  <c r="F13" i="6"/>
  <c r="E13" i="6"/>
  <c r="T12" i="6"/>
  <c r="M12" i="6"/>
  <c r="O12" i="6" s="1"/>
  <c r="L12" i="6"/>
  <c r="C12" i="6" s="1"/>
  <c r="J12" i="6"/>
  <c r="H12" i="6"/>
  <c r="F12" i="6"/>
  <c r="E12" i="6"/>
  <c r="M11" i="6"/>
  <c r="O11" i="6" s="1"/>
  <c r="L11" i="6"/>
  <c r="C11" i="6" s="1"/>
  <c r="J11" i="6"/>
  <c r="H11" i="6"/>
  <c r="F11" i="6"/>
  <c r="E11" i="6"/>
  <c r="M10" i="6"/>
  <c r="O10" i="6" s="1"/>
  <c r="L10" i="6"/>
  <c r="C10" i="6" s="1"/>
  <c r="J10" i="6"/>
  <c r="H10" i="6"/>
  <c r="F10" i="6"/>
  <c r="G10" i="6" s="1"/>
  <c r="E10" i="6"/>
  <c r="N9" i="6"/>
  <c r="M9" i="6"/>
  <c r="O9" i="6" s="1"/>
  <c r="L9" i="6"/>
  <c r="J9" i="6"/>
  <c r="K9" i="6" s="1"/>
  <c r="H9" i="6"/>
  <c r="I9" i="6" s="1"/>
  <c r="F9" i="6"/>
  <c r="E9" i="6"/>
  <c r="E5" i="6"/>
  <c r="E4" i="6"/>
  <c r="E3" i="6"/>
  <c r="U2" i="6"/>
  <c r="S2" i="6"/>
  <c r="R2" i="6"/>
  <c r="M2" i="6"/>
  <c r="O2" i="6" s="1"/>
  <c r="L2" i="6"/>
  <c r="J2" i="6"/>
  <c r="F2" i="6"/>
  <c r="T12" i="3"/>
  <c r="C33" i="5"/>
  <c r="L32" i="5"/>
  <c r="L22" i="5" s="1"/>
  <c r="N22" i="5" s="1"/>
  <c r="J32" i="5"/>
  <c r="H32" i="5"/>
  <c r="H22" i="5" s="1"/>
  <c r="F32" i="5"/>
  <c r="G32" i="5" s="1"/>
  <c r="E32" i="5"/>
  <c r="D32" i="5"/>
  <c r="C32" i="5"/>
  <c r="N24" i="5"/>
  <c r="N25" i="5" s="1"/>
  <c r="N26" i="5" s="1"/>
  <c r="N27" i="5" s="1"/>
  <c r="K24" i="5"/>
  <c r="K25" i="5" s="1"/>
  <c r="K26" i="5" s="1"/>
  <c r="K27" i="5" s="1"/>
  <c r="I24" i="5"/>
  <c r="I25" i="5" s="1"/>
  <c r="I26" i="5" s="1"/>
  <c r="I27" i="5" s="1"/>
  <c r="G24" i="5"/>
  <c r="G25" i="5" s="1"/>
  <c r="G26" i="5" s="1"/>
  <c r="G27" i="5" s="1"/>
  <c r="P23" i="5"/>
  <c r="T22" i="5"/>
  <c r="P22" i="5"/>
  <c r="Q22" i="5" s="1"/>
  <c r="O22" i="5"/>
  <c r="J22" i="5"/>
  <c r="T21" i="5"/>
  <c r="P21" i="5"/>
  <c r="Q21" i="5" s="1"/>
  <c r="M21" i="5"/>
  <c r="O21" i="5" s="1"/>
  <c r="L21" i="5"/>
  <c r="N21" i="5" s="1"/>
  <c r="J21" i="5"/>
  <c r="K21" i="5" s="1"/>
  <c r="K2" i="5" s="1"/>
  <c r="H21" i="5"/>
  <c r="H2" i="5" s="1"/>
  <c r="F21" i="5"/>
  <c r="E21" i="5"/>
  <c r="T20" i="5"/>
  <c r="P20" i="5"/>
  <c r="M20" i="5"/>
  <c r="O20" i="5" s="1"/>
  <c r="L20" i="5"/>
  <c r="C20" i="5" s="1"/>
  <c r="J20" i="5"/>
  <c r="H20" i="5"/>
  <c r="F20" i="5"/>
  <c r="G20" i="5" s="1"/>
  <c r="E20" i="5"/>
  <c r="T19" i="5"/>
  <c r="P19" i="5"/>
  <c r="Q19" i="5" s="1"/>
  <c r="M19" i="5"/>
  <c r="O19" i="5" s="1"/>
  <c r="L19" i="5"/>
  <c r="N19" i="5" s="1"/>
  <c r="J19" i="5"/>
  <c r="H19" i="5"/>
  <c r="I19" i="5" s="1"/>
  <c r="F19" i="5"/>
  <c r="E19" i="5"/>
  <c r="T18" i="5"/>
  <c r="P18" i="5"/>
  <c r="Q18" i="5" s="1"/>
  <c r="M18" i="5"/>
  <c r="O18" i="5" s="1"/>
  <c r="L18" i="5"/>
  <c r="N18" i="5" s="1"/>
  <c r="J18" i="5"/>
  <c r="K18" i="5" s="1"/>
  <c r="H18" i="5"/>
  <c r="F18" i="5"/>
  <c r="E18" i="5"/>
  <c r="T17" i="5"/>
  <c r="P17" i="5"/>
  <c r="Q17" i="5" s="1"/>
  <c r="M17" i="5"/>
  <c r="O17" i="5" s="1"/>
  <c r="L17" i="5"/>
  <c r="C17" i="5" s="1"/>
  <c r="J17" i="5"/>
  <c r="H17" i="5"/>
  <c r="F17" i="5"/>
  <c r="G17" i="5" s="1"/>
  <c r="E17" i="5"/>
  <c r="T16" i="5"/>
  <c r="P16" i="5"/>
  <c r="Q16" i="5" s="1"/>
  <c r="M16" i="5"/>
  <c r="O16" i="5" s="1"/>
  <c r="L16" i="5"/>
  <c r="J16" i="5"/>
  <c r="H16" i="5"/>
  <c r="I16" i="5" s="1"/>
  <c r="F16" i="5"/>
  <c r="E16" i="5"/>
  <c r="T15" i="5"/>
  <c r="P15" i="5"/>
  <c r="Q20" i="5" s="1"/>
  <c r="M15" i="5"/>
  <c r="O15" i="5" s="1"/>
  <c r="L15" i="5"/>
  <c r="C15" i="5" s="1"/>
  <c r="J15" i="5"/>
  <c r="H15" i="5"/>
  <c r="F15" i="5"/>
  <c r="G16" i="5" s="1"/>
  <c r="E15" i="5"/>
  <c r="T14" i="5"/>
  <c r="O14" i="5"/>
  <c r="M14" i="5"/>
  <c r="L14" i="5"/>
  <c r="N14" i="5" s="1"/>
  <c r="J14" i="5"/>
  <c r="H14" i="5"/>
  <c r="I14" i="5" s="1"/>
  <c r="F14" i="5"/>
  <c r="G14" i="5" s="1"/>
  <c r="E14" i="5"/>
  <c r="T13" i="5"/>
  <c r="M13" i="5"/>
  <c r="O13" i="5" s="1"/>
  <c r="L13" i="5"/>
  <c r="C13" i="5" s="1"/>
  <c r="J13" i="5"/>
  <c r="H13" i="5"/>
  <c r="F13" i="5"/>
  <c r="E13" i="5"/>
  <c r="O12" i="5"/>
  <c r="M12" i="5"/>
  <c r="L12" i="5"/>
  <c r="J12" i="5"/>
  <c r="K12" i="5" s="1"/>
  <c r="H12" i="5"/>
  <c r="F12" i="5"/>
  <c r="I12" i="5" s="1"/>
  <c r="E12" i="5"/>
  <c r="M11" i="5"/>
  <c r="O11" i="5" s="1"/>
  <c r="L11" i="5"/>
  <c r="J11" i="5"/>
  <c r="K11" i="5" s="1"/>
  <c r="H11" i="5"/>
  <c r="F11" i="5"/>
  <c r="E11" i="5"/>
  <c r="M10" i="5"/>
  <c r="O10" i="5" s="1"/>
  <c r="L10" i="5"/>
  <c r="C10" i="5" s="1"/>
  <c r="K10" i="5"/>
  <c r="J10" i="5"/>
  <c r="H10" i="5"/>
  <c r="F10" i="5"/>
  <c r="I10" i="5" s="1"/>
  <c r="E10" i="5"/>
  <c r="M9" i="5"/>
  <c r="O9" i="5" s="1"/>
  <c r="L9" i="5"/>
  <c r="N9" i="5" s="1"/>
  <c r="J9" i="5"/>
  <c r="H9" i="5"/>
  <c r="F9" i="5"/>
  <c r="I9" i="5" s="1"/>
  <c r="E9" i="5"/>
  <c r="E5" i="5"/>
  <c r="E4" i="5"/>
  <c r="E3" i="5"/>
  <c r="U2" i="5"/>
  <c r="S2" i="5"/>
  <c r="R2" i="5"/>
  <c r="M2" i="5"/>
  <c r="J2" i="5"/>
  <c r="F2" i="5"/>
  <c r="E2" i="5"/>
  <c r="L23" i="8" l="1"/>
  <c r="B23" i="8" s="1"/>
  <c r="Q23" i="8" s="1"/>
  <c r="L24" i="8"/>
  <c r="B24" i="8" s="1"/>
  <c r="F25" i="7"/>
  <c r="J24" i="7"/>
  <c r="L24" i="7" s="1"/>
  <c r="B24" i="7" s="1"/>
  <c r="H24" i="7"/>
  <c r="G11" i="6"/>
  <c r="G12" i="6"/>
  <c r="C13" i="6"/>
  <c r="C18" i="6"/>
  <c r="I10" i="6"/>
  <c r="I8" i="6" s="1"/>
  <c r="I12" i="6"/>
  <c r="K17" i="6"/>
  <c r="C23" i="6"/>
  <c r="C24" i="6" s="1"/>
  <c r="C25" i="6" s="1"/>
  <c r="C26" i="6" s="1"/>
  <c r="C27" i="6" s="1"/>
  <c r="K22" i="6"/>
  <c r="I33" i="6"/>
  <c r="C19" i="6"/>
  <c r="I11" i="6"/>
  <c r="K10" i="6"/>
  <c r="K11" i="6"/>
  <c r="G13" i="6"/>
  <c r="I16" i="6"/>
  <c r="G19" i="6"/>
  <c r="G8" i="6" s="1"/>
  <c r="I20" i="6"/>
  <c r="F22" i="6"/>
  <c r="G22" i="6" s="1"/>
  <c r="C14" i="6"/>
  <c r="K20" i="6"/>
  <c r="C20" i="6"/>
  <c r="G21" i="6"/>
  <c r="G2" i="6" s="1"/>
  <c r="K16" i="6"/>
  <c r="I22" i="6"/>
  <c r="G14" i="6"/>
  <c r="I15" i="6"/>
  <c r="K22" i="5"/>
  <c r="C19" i="5"/>
  <c r="C11" i="5"/>
  <c r="N13" i="5"/>
  <c r="Q15" i="5"/>
  <c r="K9" i="5"/>
  <c r="I11" i="5"/>
  <c r="C12" i="5"/>
  <c r="I13" i="5"/>
  <c r="K15" i="5"/>
  <c r="K17" i="5"/>
  <c r="G18" i="5"/>
  <c r="L2" i="5"/>
  <c r="N2" i="5" s="1"/>
  <c r="I18" i="5"/>
  <c r="I22" i="5"/>
  <c r="F22" i="5"/>
  <c r="F23" i="5" s="1"/>
  <c r="K32" i="5"/>
  <c r="I20" i="5"/>
  <c r="I17" i="5"/>
  <c r="G19" i="5"/>
  <c r="K20" i="5"/>
  <c r="G21" i="5"/>
  <c r="G2" i="5" s="1"/>
  <c r="F26" i="10"/>
  <c r="J25" i="10"/>
  <c r="L25" i="10" s="1"/>
  <c r="B25" i="10" s="1"/>
  <c r="H25" i="10"/>
  <c r="F26" i="9"/>
  <c r="J25" i="9"/>
  <c r="L25" i="9" s="1"/>
  <c r="B25" i="9" s="1"/>
  <c r="H25" i="9"/>
  <c r="L25" i="8"/>
  <c r="B25" i="8" s="1"/>
  <c r="F27" i="8"/>
  <c r="J26" i="8"/>
  <c r="L26" i="8" s="1"/>
  <c r="B26" i="8" s="1"/>
  <c r="H26" i="8"/>
  <c r="P2" i="5"/>
  <c r="P2" i="6"/>
  <c r="Q2" i="6" s="1"/>
  <c r="O2" i="5"/>
  <c r="Q2" i="5"/>
  <c r="O8" i="6"/>
  <c r="C16" i="6"/>
  <c r="N12" i="6"/>
  <c r="N8" i="6" s="1"/>
  <c r="N17" i="6"/>
  <c r="N20" i="6"/>
  <c r="K32" i="6"/>
  <c r="G33" i="6"/>
  <c r="K14" i="6"/>
  <c r="K21" i="6"/>
  <c r="K2" i="6" s="1"/>
  <c r="N2" i="6"/>
  <c r="C9" i="6"/>
  <c r="C15" i="6"/>
  <c r="Q15" i="6"/>
  <c r="J23" i="6"/>
  <c r="L23" i="6" s="1"/>
  <c r="B23" i="6" s="1"/>
  <c r="Q23" i="6" s="1"/>
  <c r="F24" i="6"/>
  <c r="A6" i="6"/>
  <c r="K18" i="6"/>
  <c r="K12" i="6"/>
  <c r="F24" i="5"/>
  <c r="J23" i="5"/>
  <c r="H23" i="5"/>
  <c r="O8" i="5"/>
  <c r="K13" i="5"/>
  <c r="G15" i="5"/>
  <c r="I21" i="5"/>
  <c r="I2" i="5" s="1"/>
  <c r="I32" i="5"/>
  <c r="C16" i="5"/>
  <c r="K19" i="5"/>
  <c r="G10" i="5"/>
  <c r="G11" i="5"/>
  <c r="G12" i="5"/>
  <c r="C14" i="5"/>
  <c r="K16" i="5"/>
  <c r="N17" i="5"/>
  <c r="C18" i="5"/>
  <c r="N20" i="5"/>
  <c r="C21" i="5"/>
  <c r="G22" i="5"/>
  <c r="A6" i="5"/>
  <c r="N12" i="5"/>
  <c r="G13" i="5"/>
  <c r="K14" i="5"/>
  <c r="I15" i="5"/>
  <c r="C9" i="5"/>
  <c r="H25" i="7" l="1"/>
  <c r="F26" i="7"/>
  <c r="J25" i="7"/>
  <c r="L25" i="7" s="1"/>
  <c r="B25" i="7" s="1"/>
  <c r="K8" i="6"/>
  <c r="I8" i="5"/>
  <c r="K8" i="5"/>
  <c r="N8" i="5"/>
  <c r="H26" i="10"/>
  <c r="F27" i="10"/>
  <c r="J26" i="10"/>
  <c r="L26" i="10" s="1"/>
  <c r="B26" i="10" s="1"/>
  <c r="F27" i="9"/>
  <c r="J26" i="9"/>
  <c r="L26" i="9" s="1"/>
  <c r="B26" i="9" s="1"/>
  <c r="H26" i="9"/>
  <c r="H27" i="8"/>
  <c r="F28" i="8"/>
  <c r="J27" i="8"/>
  <c r="L27" i="8" s="1"/>
  <c r="B27" i="8" s="1"/>
  <c r="H24" i="6"/>
  <c r="F25" i="6"/>
  <c r="J24" i="6"/>
  <c r="L24" i="6" s="1"/>
  <c r="B24" i="6" s="1"/>
  <c r="G8" i="5"/>
  <c r="F25" i="5"/>
  <c r="J24" i="5"/>
  <c r="H24" i="5"/>
  <c r="C22" i="5"/>
  <c r="C23" i="5"/>
  <c r="C24" i="5" s="1"/>
  <c r="C25" i="5" s="1"/>
  <c r="C26" i="5" s="1"/>
  <c r="C27" i="5" s="1"/>
  <c r="J26" i="7" l="1"/>
  <c r="L26" i="7" s="1"/>
  <c r="B26" i="7" s="1"/>
  <c r="H26" i="7"/>
  <c r="F27" i="7"/>
  <c r="L24" i="5"/>
  <c r="B24" i="5" s="1"/>
  <c r="J27" i="10"/>
  <c r="L27" i="10" s="1"/>
  <c r="B27" i="10" s="1"/>
  <c r="F28" i="10"/>
  <c r="H27" i="10"/>
  <c r="F28" i="9"/>
  <c r="J27" i="9"/>
  <c r="L27" i="9" s="1"/>
  <c r="B27" i="9" s="1"/>
  <c r="H27" i="9"/>
  <c r="H28" i="8"/>
  <c r="J28" i="8"/>
  <c r="L28" i="8" s="1"/>
  <c r="B28" i="8" s="1"/>
  <c r="F26" i="6"/>
  <c r="J25" i="6"/>
  <c r="L25" i="6" s="1"/>
  <c r="B25" i="6" s="1"/>
  <c r="H25" i="6"/>
  <c r="H25" i="5"/>
  <c r="F26" i="5"/>
  <c r="J25" i="5"/>
  <c r="L25" i="5" s="1"/>
  <c r="B25" i="5" s="1"/>
  <c r="L23" i="5"/>
  <c r="B23" i="5" s="1"/>
  <c r="Q23" i="5" s="1"/>
  <c r="J27" i="7" l="1"/>
  <c r="L27" i="7" s="1"/>
  <c r="B27" i="7" s="1"/>
  <c r="H27" i="7"/>
  <c r="J28" i="10"/>
  <c r="L28" i="10" s="1"/>
  <c r="B28" i="10" s="1"/>
  <c r="H28" i="10"/>
  <c r="H28" i="9"/>
  <c r="J28" i="9"/>
  <c r="L28" i="9" s="1"/>
  <c r="B28" i="9" s="1"/>
  <c r="E6" i="8"/>
  <c r="D28" i="8"/>
  <c r="E7" i="8" s="1"/>
  <c r="F27" i="6"/>
  <c r="J26" i="6"/>
  <c r="L26" i="6" s="1"/>
  <c r="B26" i="6" s="1"/>
  <c r="H26" i="6"/>
  <c r="J26" i="5"/>
  <c r="L26" i="5" s="1"/>
  <c r="B26" i="5" s="1"/>
  <c r="H26" i="5"/>
  <c r="F27" i="5"/>
  <c r="N25" i="3"/>
  <c r="N26" i="3" s="1"/>
  <c r="K25" i="3"/>
  <c r="I25" i="3"/>
  <c r="I26" i="3" s="1"/>
  <c r="I27" i="3" s="1"/>
  <c r="I28" i="3" s="1"/>
  <c r="G25" i="3"/>
  <c r="G26" i="3" s="1"/>
  <c r="T14" i="3"/>
  <c r="T15" i="3"/>
  <c r="T16" i="3"/>
  <c r="T17" i="3"/>
  <c r="T18" i="3"/>
  <c r="T19" i="3"/>
  <c r="T20" i="3"/>
  <c r="T21" i="3"/>
  <c r="T13" i="3"/>
  <c r="E6" i="7" l="1"/>
  <c r="D27" i="7"/>
  <c r="E7" i="7" s="1"/>
  <c r="D28" i="10"/>
  <c r="E7" i="10" s="1"/>
  <c r="E6" i="10"/>
  <c r="E6" i="9"/>
  <c r="D28" i="9"/>
  <c r="E7" i="9" s="1"/>
  <c r="N27" i="3"/>
  <c r="N28" i="3" s="1"/>
  <c r="E5" i="3" s="1"/>
  <c r="G27" i="3"/>
  <c r="G28" i="3" s="1"/>
  <c r="E3" i="3" s="1"/>
  <c r="J27" i="6"/>
  <c r="L27" i="6" s="1"/>
  <c r="B27" i="6" s="1"/>
  <c r="H27" i="6"/>
  <c r="H27" i="5"/>
  <c r="J27" i="5"/>
  <c r="L27" i="5" s="1"/>
  <c r="B27" i="5" s="1"/>
  <c r="K26" i="3"/>
  <c r="K27" i="3" s="1"/>
  <c r="K28" i="3" s="1"/>
  <c r="P23" i="3"/>
  <c r="Q23" i="3" s="1"/>
  <c r="D27" i="6" l="1"/>
  <c r="E7" i="6" s="1"/>
  <c r="E6" i="6"/>
  <c r="E6" i="5"/>
  <c r="D27" i="5"/>
  <c r="E7" i="5" s="1"/>
  <c r="E4" i="3"/>
  <c r="P16" i="3"/>
  <c r="P17" i="3"/>
  <c r="P18" i="3"/>
  <c r="P19" i="3"/>
  <c r="P20" i="3"/>
  <c r="P21" i="3"/>
  <c r="P22" i="3"/>
  <c r="P2" i="3" l="1"/>
  <c r="Q22" i="3"/>
  <c r="H18" i="3"/>
  <c r="H19" i="3"/>
  <c r="H20" i="3"/>
  <c r="L11" i="3" l="1"/>
  <c r="O22" i="3" l="1"/>
  <c r="N22" i="3"/>
  <c r="P15" i="3" l="1"/>
  <c r="Q15" i="3" s="1"/>
  <c r="M10" i="3"/>
  <c r="M11" i="3"/>
  <c r="M12" i="3"/>
  <c r="M13" i="3"/>
  <c r="M14" i="3"/>
  <c r="M15" i="3"/>
  <c r="M16" i="3"/>
  <c r="M17" i="3"/>
  <c r="M18" i="3"/>
  <c r="M19" i="3"/>
  <c r="M20" i="3"/>
  <c r="M21" i="3"/>
  <c r="M9" i="3"/>
  <c r="L10" i="3"/>
  <c r="L12" i="3"/>
  <c r="L13" i="3"/>
  <c r="L14" i="3"/>
  <c r="L15" i="3"/>
  <c r="L16" i="3"/>
  <c r="L17" i="3"/>
  <c r="L18" i="3"/>
  <c r="L19" i="3"/>
  <c r="L20" i="3"/>
  <c r="L21" i="3"/>
  <c r="L9" i="3"/>
  <c r="J10" i="3"/>
  <c r="J11" i="3"/>
  <c r="C11" i="3" s="1"/>
  <c r="J12" i="3"/>
  <c r="J13" i="3"/>
  <c r="J14" i="3"/>
  <c r="J15" i="3"/>
  <c r="J16" i="3"/>
  <c r="J17" i="3"/>
  <c r="J18" i="3"/>
  <c r="J19" i="3"/>
  <c r="J20" i="3"/>
  <c r="J21" i="3"/>
  <c r="J9" i="3"/>
  <c r="H10" i="3"/>
  <c r="H11" i="3"/>
  <c r="H12" i="3"/>
  <c r="H13" i="3"/>
  <c r="H14" i="3"/>
  <c r="H15" i="3"/>
  <c r="H16" i="3"/>
  <c r="H17" i="3"/>
  <c r="H21" i="3"/>
  <c r="H9" i="3"/>
  <c r="F10" i="3"/>
  <c r="F11" i="3"/>
  <c r="F12" i="3"/>
  <c r="F13" i="3"/>
  <c r="F14" i="3"/>
  <c r="F15" i="3"/>
  <c r="F16" i="3"/>
  <c r="F17" i="3"/>
  <c r="F18" i="3"/>
  <c r="F19" i="3"/>
  <c r="F20" i="3"/>
  <c r="F21" i="3"/>
  <c r="F9" i="3"/>
  <c r="E10" i="3"/>
  <c r="E11" i="3"/>
  <c r="E12" i="3"/>
  <c r="E13" i="3"/>
  <c r="E14" i="3"/>
  <c r="E15" i="3"/>
  <c r="E16" i="3"/>
  <c r="E17" i="3"/>
  <c r="E18" i="3"/>
  <c r="E19" i="3"/>
  <c r="E20" i="3"/>
  <c r="E21" i="3"/>
  <c r="E9" i="3"/>
  <c r="C20" i="3" l="1"/>
  <c r="C14" i="3"/>
  <c r="F24" i="3"/>
  <c r="G22" i="3"/>
  <c r="G2" i="3" s="1"/>
  <c r="C15" i="3"/>
  <c r="C10" i="3"/>
  <c r="C19" i="3"/>
  <c r="C13" i="3"/>
  <c r="C17" i="3"/>
  <c r="C18" i="3"/>
  <c r="C12" i="3"/>
  <c r="C9" i="3"/>
  <c r="C16" i="3"/>
  <c r="I18" i="3"/>
  <c r="I12" i="3"/>
  <c r="I9" i="3"/>
  <c r="I16" i="3"/>
  <c r="I19" i="3"/>
  <c r="I13" i="3"/>
  <c r="G15" i="3"/>
  <c r="I10" i="3"/>
  <c r="K11" i="3"/>
  <c r="I15" i="3"/>
  <c r="G19" i="3"/>
  <c r="G13" i="3"/>
  <c r="I20" i="3"/>
  <c r="I14" i="3"/>
  <c r="C21" i="3"/>
  <c r="K21" i="3"/>
  <c r="K15" i="3"/>
  <c r="K17" i="3"/>
  <c r="I21" i="3"/>
  <c r="K9" i="3"/>
  <c r="K16" i="3"/>
  <c r="K10" i="3"/>
  <c r="K20" i="3"/>
  <c r="K14" i="3"/>
  <c r="K19" i="3"/>
  <c r="K13" i="3"/>
  <c r="G16" i="3"/>
  <c r="G10" i="3"/>
  <c r="I17" i="3"/>
  <c r="I11" i="3"/>
  <c r="K18" i="3"/>
  <c r="K12" i="3"/>
  <c r="G21" i="3"/>
  <c r="G18" i="3"/>
  <c r="G12" i="3"/>
  <c r="G17" i="3"/>
  <c r="G11" i="3"/>
  <c r="G20" i="3"/>
  <c r="G14" i="3"/>
  <c r="Q16" i="3"/>
  <c r="Q17" i="3"/>
  <c r="Q18" i="3"/>
  <c r="Q19" i="3"/>
  <c r="Q20" i="3"/>
  <c r="Q21" i="3"/>
  <c r="O10" i="3"/>
  <c r="O11" i="3"/>
  <c r="O12" i="3"/>
  <c r="O13" i="3"/>
  <c r="O14" i="3"/>
  <c r="O15" i="3"/>
  <c r="O16" i="3"/>
  <c r="O17" i="3"/>
  <c r="O18" i="3"/>
  <c r="O19" i="3"/>
  <c r="O20" i="3"/>
  <c r="O21" i="3"/>
  <c r="O9" i="3"/>
  <c r="H24" i="3" l="1"/>
  <c r="F25" i="3"/>
  <c r="J24" i="3"/>
  <c r="C22" i="3"/>
  <c r="C23" i="3"/>
  <c r="I8" i="3"/>
  <c r="G8" i="3"/>
  <c r="K8" i="3"/>
  <c r="O8" i="3"/>
  <c r="N21" i="3"/>
  <c r="N20" i="3"/>
  <c r="N19" i="3"/>
  <c r="N18" i="3"/>
  <c r="N17" i="3"/>
  <c r="N14" i="3"/>
  <c r="N13" i="3"/>
  <c r="N12" i="3"/>
  <c r="N9" i="3"/>
  <c r="J25" i="3" l="1"/>
  <c r="F26" i="3"/>
  <c r="F27" i="3" s="1"/>
  <c r="H25" i="3"/>
  <c r="C24" i="3"/>
  <c r="N8" i="3"/>
  <c r="H27" i="3" l="1"/>
  <c r="J27" i="3"/>
  <c r="F28" i="3"/>
  <c r="J26" i="3"/>
  <c r="H26" i="3"/>
  <c r="C25" i="3"/>
  <c r="L24" i="3"/>
  <c r="B24" i="3" s="1"/>
  <c r="J28" i="3" l="1"/>
  <c r="H28" i="3"/>
  <c r="C26" i="3"/>
  <c r="C27" i="3" s="1"/>
  <c r="C28" i="3" s="1"/>
  <c r="L25" i="3"/>
  <c r="B25" i="3" s="1"/>
  <c r="L28" i="3" l="1"/>
  <c r="L27" i="3"/>
  <c r="B27" i="3" s="1"/>
  <c r="L26" i="3"/>
  <c r="B26" i="3" s="1"/>
  <c r="O2" i="3"/>
  <c r="N2" i="3"/>
  <c r="Q2" i="3"/>
  <c r="B28" i="3" l="1"/>
  <c r="E6" i="3" s="1"/>
  <c r="D28" i="3" l="1"/>
  <c r="E7" i="3" s="1"/>
</calcChain>
</file>

<file path=xl/sharedStrings.xml><?xml version="1.0" encoding="utf-8"?>
<sst xmlns="http://schemas.openxmlformats.org/spreadsheetml/2006/main" count="309" uniqueCount="85">
  <si>
    <t>売り上げ高</t>
    <rPh sb="0" eb="1">
      <t>ウ</t>
    </rPh>
    <rPh sb="2" eb="3">
      <t>ア</t>
    </rPh>
    <rPh sb="4" eb="5">
      <t>ダカ</t>
    </rPh>
    <phoneticPr fontId="3"/>
  </si>
  <si>
    <t>決算日</t>
    <rPh sb="0" eb="2">
      <t>ケッサン</t>
    </rPh>
    <rPh sb="2" eb="3">
      <t>ビ</t>
    </rPh>
    <phoneticPr fontId="3"/>
  </si>
  <si>
    <t>単位
（百万円）</t>
    <rPh sb="0" eb="2">
      <t>タンイ</t>
    </rPh>
    <rPh sb="4" eb="7">
      <t>ヒャクマンエン</t>
    </rPh>
    <phoneticPr fontId="3"/>
  </si>
  <si>
    <t>営業利益</t>
    <rPh sb="0" eb="2">
      <t>エイギョウ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</si>
  <si>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</si>
  <si>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営業利益率</t>
    <rPh sb="0" eb="2">
      <t>エイギョウ</t>
    </rPh>
    <rPh sb="2" eb="4">
      <t>リエキ</t>
    </rPh>
    <rPh sb="4" eb="5">
      <t>リツ</t>
    </rPh>
    <phoneticPr fontId="3"/>
  </si>
  <si>
    <t>EPS</t>
    <phoneticPr fontId="3"/>
  </si>
  <si>
    <t>BPS</t>
    <phoneticPr fontId="3"/>
  </si>
  <si>
    <t>株価</t>
    <rPh sb="0" eb="2">
      <t>カブカ</t>
    </rPh>
    <phoneticPr fontId="3"/>
  </si>
  <si>
    <t>売り上げ</t>
    <rPh sb="0" eb="1">
      <t>ウ</t>
    </rPh>
    <rPh sb="2" eb="3">
      <t>ア</t>
    </rPh>
    <phoneticPr fontId="3"/>
  </si>
  <si>
    <t>利益</t>
    <rPh sb="0" eb="2">
      <t>リエキ</t>
    </rPh>
    <phoneticPr fontId="3"/>
  </si>
  <si>
    <t>PER</t>
    <phoneticPr fontId="3"/>
  </si>
  <si>
    <t>PBR</t>
    <phoneticPr fontId="3"/>
  </si>
  <si>
    <t>配当</t>
    <rPh sb="0" eb="2">
      <t>ハイトウ</t>
    </rPh>
    <phoneticPr fontId="3"/>
  </si>
  <si>
    <t>配当率</t>
    <rPh sb="0" eb="2">
      <t>ハイトウ</t>
    </rPh>
    <rPh sb="2" eb="3">
      <t>リツ</t>
    </rPh>
    <phoneticPr fontId="3"/>
  </si>
  <si>
    <t>平均値</t>
    <rPh sb="0" eb="3">
      <t>ヘイキンチ</t>
    </rPh>
    <phoneticPr fontId="3"/>
  </si>
  <si>
    <t>決算期</t>
    <rPh sb="0" eb="3">
      <t>ケッサンキ</t>
    </rPh>
    <phoneticPr fontId="3"/>
  </si>
  <si>
    <t>売上高</t>
    <rPh sb="0" eb="2">
      <t>ウリアゲ</t>
    </rPh>
    <rPh sb="2" eb="3">
      <t>ダカ</t>
    </rPh>
    <phoneticPr fontId="3"/>
  </si>
  <si>
    <t>前期比</t>
    <rPh sb="0" eb="3">
      <t>ゼンキヒ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</si>
  <si>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</si>
  <si>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</si>
  <si>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</si>
  <si>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EPS</t>
    <phoneticPr fontId="3"/>
  </si>
  <si>
    <t>BPS</t>
    <phoneticPr fontId="3"/>
  </si>
  <si>
    <t>配当</t>
    <rPh sb="0" eb="2">
      <t>ハイトウ</t>
    </rPh>
    <phoneticPr fontId="3"/>
  </si>
  <si>
    <t>売り上げ成長率</t>
    <rPh sb="0" eb="1">
      <t>ウ</t>
    </rPh>
    <rPh sb="2" eb="3">
      <t>ア</t>
    </rPh>
    <rPh sb="4" eb="7">
      <t>セイチョウリツ</t>
    </rPh>
    <phoneticPr fontId="3"/>
  </si>
  <si>
    <t>当期利益率</t>
    <rPh sb="0" eb="2">
      <t>トウキ</t>
    </rPh>
    <rPh sb="2" eb="4">
      <t>リエキ</t>
    </rPh>
    <rPh sb="4" eb="5">
      <t>リツ</t>
    </rPh>
    <phoneticPr fontId="3"/>
  </si>
  <si>
    <t>株数</t>
    <rPh sb="0" eb="2">
      <t>カブスウ</t>
    </rPh>
    <phoneticPr fontId="3"/>
  </si>
  <si>
    <t>売り上げ成長率</t>
    <phoneticPr fontId="3"/>
  </si>
  <si>
    <t>当期利益率</t>
    <phoneticPr fontId="3"/>
  </si>
  <si>
    <t>PER</t>
    <phoneticPr fontId="3"/>
  </si>
  <si>
    <t>5年後株価</t>
    <phoneticPr fontId="3"/>
  </si>
  <si>
    <t>5年後株価増加率</t>
    <phoneticPr fontId="3"/>
  </si>
  <si>
    <r>
      <t>－</t>
    </r>
    <r>
      <rPr>
        <sz val="8"/>
        <color rgb="FF666666"/>
        <rFont val="Inherit"/>
        <family val="2"/>
      </rPr>
      <t>円</t>
    </r>
  </si>
  <si>
    <t>総資産</t>
    <rPh sb="0" eb="3">
      <t>ソウシサン</t>
    </rPh>
    <phoneticPr fontId="3"/>
  </si>
  <si>
    <t>自己資本</t>
    <rPh sb="0" eb="4">
      <t>ジコシホン</t>
    </rPh>
    <phoneticPr fontId="3"/>
  </si>
  <si>
    <t>今期売上</t>
    <rPh sb="0" eb="2">
      <t>コンキ</t>
    </rPh>
    <rPh sb="2" eb="4">
      <t>ウリアゲ</t>
    </rPh>
    <phoneticPr fontId="3"/>
  </si>
  <si>
    <t>前期売上</t>
    <rPh sb="0" eb="2">
      <t>ゼンキ</t>
    </rPh>
    <rPh sb="2" eb="4">
      <t>ウリアゲ</t>
    </rPh>
    <phoneticPr fontId="3"/>
  </si>
  <si>
    <t>前々期売上</t>
    <rPh sb="0" eb="2">
      <t>ゼンゼン</t>
    </rPh>
    <rPh sb="2" eb="3">
      <t>キ</t>
    </rPh>
    <rPh sb="3" eb="5">
      <t>ウリアゲ</t>
    </rPh>
    <phoneticPr fontId="3"/>
  </si>
  <si>
    <t>今期利益</t>
    <rPh sb="0" eb="2">
      <t>コンキ</t>
    </rPh>
    <rPh sb="2" eb="4">
      <t>リエキ</t>
    </rPh>
    <phoneticPr fontId="3"/>
  </si>
  <si>
    <t>前期利益</t>
    <rPh sb="0" eb="2">
      <t>ゼンキ</t>
    </rPh>
    <rPh sb="2" eb="4">
      <t>リエキ</t>
    </rPh>
    <phoneticPr fontId="3"/>
  </si>
  <si>
    <t>前々期利益</t>
    <rPh sb="0" eb="2">
      <t>ゼンゼン</t>
    </rPh>
    <rPh sb="2" eb="3">
      <t>キ</t>
    </rPh>
    <rPh sb="3" eb="5">
      <t>リエキ</t>
    </rPh>
    <phoneticPr fontId="3"/>
  </si>
  <si>
    <t>2436　共同ピーアール</t>
    <rPh sb="5" eb="7">
      <t>キョウドウ</t>
    </rPh>
    <phoneticPr fontId="3"/>
  </si>
  <si>
    <r>
      <t>9.8</t>
    </r>
    <r>
      <rPr>
        <sz val="8"/>
        <color rgb="FF666666"/>
        <rFont val="Inherit"/>
        <family val="2"/>
      </rPr>
      <t>円</t>
    </r>
  </si>
  <si>
    <r>
      <t>368.2</t>
    </r>
    <r>
      <rPr>
        <sz val="8"/>
        <color rgb="FF666666"/>
        <rFont val="Inherit"/>
        <family val="2"/>
      </rPr>
      <t>円</t>
    </r>
  </si>
  <si>
    <r>
      <t>317.8</t>
    </r>
    <r>
      <rPr>
        <sz val="8"/>
        <color rgb="FF666666"/>
        <rFont val="Inherit"/>
        <family val="2"/>
      </rPr>
      <t>円</t>
    </r>
  </si>
  <si>
    <r>
      <t>262.3</t>
    </r>
    <r>
      <rPr>
        <sz val="8"/>
        <color rgb="FF666666"/>
        <rFont val="Inherit"/>
        <family val="2"/>
      </rPr>
      <t>円</t>
    </r>
  </si>
  <si>
    <r>
      <t>6.3</t>
    </r>
    <r>
      <rPr>
        <sz val="8"/>
        <color rgb="FF666666"/>
        <rFont val="Inherit"/>
        <family val="2"/>
      </rPr>
      <t>円</t>
    </r>
  </si>
  <si>
    <r>
      <t>265.5</t>
    </r>
    <r>
      <rPr>
        <sz val="8"/>
        <color rgb="FF666666"/>
        <rFont val="Inherit"/>
        <family val="2"/>
      </rPr>
      <t>円</t>
    </r>
  </si>
  <si>
    <r>
      <t>14.3</t>
    </r>
    <r>
      <rPr>
        <sz val="8"/>
        <color rgb="FF666666"/>
        <rFont val="Inherit"/>
        <family val="2"/>
      </rPr>
      <t>円</t>
    </r>
  </si>
  <si>
    <r>
      <t>270.5</t>
    </r>
    <r>
      <rPr>
        <sz val="8"/>
        <color rgb="FF666666"/>
        <rFont val="Inherit"/>
        <family val="2"/>
      </rPr>
      <t>円</t>
    </r>
  </si>
  <si>
    <r>
      <t>4.5</t>
    </r>
    <r>
      <rPr>
        <sz val="8"/>
        <color rgb="FF666666"/>
        <rFont val="Inherit"/>
        <family val="2"/>
      </rPr>
      <t>円</t>
    </r>
  </si>
  <si>
    <r>
      <t>266.5</t>
    </r>
    <r>
      <rPr>
        <sz val="8"/>
        <color rgb="FF666666"/>
        <rFont val="Inherit"/>
        <family val="2"/>
      </rPr>
      <t>円</t>
    </r>
  </si>
  <si>
    <r>
      <t>246.8</t>
    </r>
    <r>
      <rPr>
        <sz val="8"/>
        <color rgb="FF666666"/>
        <rFont val="Inherit"/>
        <family val="2"/>
      </rPr>
      <t>円</t>
    </r>
  </si>
  <si>
    <r>
      <t>124.4</t>
    </r>
    <r>
      <rPr>
        <sz val="8"/>
        <color rgb="FF666666"/>
        <rFont val="Inherit"/>
        <family val="2"/>
      </rPr>
      <t>円</t>
    </r>
  </si>
  <si>
    <r>
      <t>27.0</t>
    </r>
    <r>
      <rPr>
        <sz val="8"/>
        <color rgb="FF666666"/>
        <rFont val="Inherit"/>
        <family val="2"/>
      </rPr>
      <t>円</t>
    </r>
  </si>
  <si>
    <r>
      <t>156.2</t>
    </r>
    <r>
      <rPr>
        <sz val="8"/>
        <color rgb="FF666666"/>
        <rFont val="Inherit"/>
        <family val="2"/>
      </rPr>
      <t>円</t>
    </r>
  </si>
  <si>
    <r>
      <t>40.8</t>
    </r>
    <r>
      <rPr>
        <sz val="8"/>
        <color rgb="FF666666"/>
        <rFont val="Inherit"/>
        <family val="2"/>
      </rPr>
      <t>円</t>
    </r>
  </si>
  <si>
    <r>
      <t>195.2</t>
    </r>
    <r>
      <rPr>
        <sz val="8"/>
        <color rgb="FF666666"/>
        <rFont val="Inherit"/>
        <family val="2"/>
      </rPr>
      <t>円</t>
    </r>
  </si>
  <si>
    <r>
      <t>55.3</t>
    </r>
    <r>
      <rPr>
        <sz val="8"/>
        <color rgb="FF666666"/>
        <rFont val="Inherit"/>
        <family val="2"/>
      </rPr>
      <t>円</t>
    </r>
  </si>
  <si>
    <r>
      <t>251.0</t>
    </r>
    <r>
      <rPr>
        <sz val="8"/>
        <color rgb="FF666666"/>
        <rFont val="Inherit"/>
        <family val="2"/>
      </rPr>
      <t>円</t>
    </r>
  </si>
  <si>
    <r>
      <t>91.6</t>
    </r>
    <r>
      <rPr>
        <sz val="8"/>
        <color rgb="FF666666"/>
        <rFont val="Inherit"/>
        <family val="2"/>
      </rPr>
      <t>円</t>
    </r>
  </si>
  <si>
    <r>
      <t>380.2</t>
    </r>
    <r>
      <rPr>
        <sz val="8"/>
        <color rgb="FF666666"/>
        <rFont val="Inherit"/>
        <family val="2"/>
      </rPr>
      <t>円</t>
    </r>
  </si>
  <si>
    <r>
      <t>92.8</t>
    </r>
    <r>
      <rPr>
        <sz val="8"/>
        <color rgb="FF666666"/>
        <rFont val="Inherit"/>
        <family val="2"/>
      </rPr>
      <t>円</t>
    </r>
  </si>
  <si>
    <r>
      <t>473.8</t>
    </r>
    <r>
      <rPr>
        <sz val="8"/>
        <color rgb="FF666666"/>
        <rFont val="Inherit"/>
        <family val="2"/>
      </rPr>
      <t>円</t>
    </r>
  </si>
  <si>
    <t>1Q</t>
  </si>
  <si>
    <r>
      <t>9.5</t>
    </r>
    <r>
      <rPr>
        <sz val="8"/>
        <color rgb="FF666666"/>
        <rFont val="Inherit"/>
        <family val="2"/>
      </rPr>
      <t>円</t>
    </r>
  </si>
  <si>
    <t>10.00 円</t>
  </si>
  <si>
    <t>0.00 円</t>
  </si>
  <si>
    <t>5.00 円</t>
  </si>
  <si>
    <t>12.00 円</t>
  </si>
  <si>
    <t>独立系の大手PR会社、PRのパイオニア。200名以上のPRスペシャリストが在籍、パブリックリレーションズ・メディアリレーションズを中心とした企業広報活動の支援・代行・コンサルティングを営む。電通PR・プラップジャパンと並ぶ3大PR会社の1社。リテイナー（企業の広報活動支援、日本の代表的企業・国際的企業・官公庁・自治体・大学など200社以上とリテイナー契約）、オプショナル＆スポット、ペイドパブリシティの3形態によりコーポレートPR・マーケティングPR・危機管理・海外PRなどのサービスを提供。広報のコンサルティング（戦略立案）からアウトソーシング（実行）までできるPR会社。2017年アジア・アフリカ各国とビジネス創出プラットフォーム「アジア・アフリカ20」を開設、台湾最大規模のPRグループと戦略的パートナーシップ契約を締結。2018年インフルエンサーマーケティングのVAZ社と資本業務提携。</t>
    <phoneticPr fontId="3"/>
  </si>
  <si>
    <t>純有利子負債</t>
    <rPh sb="0" eb="1">
      <t>ジュン</t>
    </rPh>
    <rPh sb="1" eb="2">
      <t>ユウ</t>
    </rPh>
    <rPh sb="2" eb="4">
      <t>リシ</t>
    </rPh>
    <rPh sb="4" eb="6">
      <t>フサイ</t>
    </rPh>
    <phoneticPr fontId="3"/>
  </si>
  <si>
    <t>2Q</t>
  </si>
  <si>
    <t>3Q</t>
  </si>
  <si>
    <r>
      <t>7.8</t>
    </r>
    <r>
      <rPr>
        <sz val="8"/>
        <color rgb="FF666666"/>
        <rFont val="Inherit"/>
        <family val="2"/>
      </rPr>
      <t>円</t>
    </r>
  </si>
  <si>
    <r>
      <t>3.0</t>
    </r>
    <r>
      <rPr>
        <sz val="8"/>
        <color rgb="FF666666"/>
        <rFont val="Inherit"/>
        <family val="2"/>
      </rPr>
      <t>円</t>
    </r>
  </si>
  <si>
    <r>
      <t>457.6</t>
    </r>
    <r>
      <rPr>
        <sz val="8"/>
        <color rgb="FF666666"/>
        <rFont val="Inherit"/>
        <family val="2"/>
      </rPr>
      <t>円</t>
    </r>
  </si>
  <si>
    <t>2021/12予</t>
  </si>
  <si>
    <t>本</t>
  </si>
  <si>
    <r>
      <t>13.4</t>
    </r>
    <r>
      <rPr>
        <sz val="8"/>
        <color rgb="FF666666"/>
        <rFont val="Inherit"/>
        <family val="2"/>
      </rPr>
      <t>円</t>
    </r>
  </si>
  <si>
    <t>2021/12(予)</t>
  </si>
  <si>
    <r>
      <t>26.1</t>
    </r>
    <r>
      <rPr>
        <sz val="8"/>
        <color rgb="FF666666"/>
        <rFont val="Inherit"/>
        <family val="2"/>
      </rPr>
      <t>円</t>
    </r>
  </si>
  <si>
    <r>
      <t>30.0</t>
    </r>
    <r>
      <rPr>
        <sz val="8"/>
        <color rgb="FF666666"/>
        <rFont val="Inherit"/>
        <family val="2"/>
      </rPr>
      <t>円</t>
    </r>
  </si>
  <si>
    <r>
      <t>2.5</t>
    </r>
    <r>
      <rPr>
        <sz val="8"/>
        <color rgb="FF666666"/>
        <rFont val="Inherit"/>
        <family val="2"/>
      </rPr>
      <t>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</si>
</sst>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0.0%"/>
    <numFmt numFmtId="178" formatCode="0.0"/>
  </numFmts>
  <fonts count="1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rgb="FF666666"/>
      <name val="Inherit"/>
      <family val="2"/>
    </font>
    <font>
      <sz val="9"/>
      <color rgb="FFFF0000"/>
      <name val="Inherit"/>
      <family val="2"/>
    </font>
    <font>
      <sz val="9"/>
      <color rgb="FF333333"/>
      <name val="Inherit"/>
      <family val="2"/>
    </font>
    <font>
      <b/>
      <sz val="9"/>
      <color rgb="FF333333"/>
      <name val="Inherit"/>
      <family val="2"/>
    </font>
    <font>
      <sz val="8"/>
      <color theme="1"/>
      <name val="Yu Gothic"/>
      <family val="2"/>
      <scheme val="minor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rgb="FFFF0000"/>
      <name val="Inherit"/>
      <family val="2"/>
    </font>
    <font>
      <sz val="8"/>
      <color theme="1"/>
      <name val="Yu Gothic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DE9D9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FFCC"/>
        </stop>
      </gradient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gradientFill degree="180">
        <stop position="0">
          <color rgb="FFFFC000"/>
        </stop>
        <stop position="1">
          <color theme="0"/>
        </stop>
      </gradientFill>
    </fill>
    <fill>
      <patternFill patternType="solid">
        <fgColor rgb="FF00FFCC"/>
        <bgColor auto="1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 style="medium">
        <color rgb="FFC3C3C3"/>
      </left>
      <right/>
      <top style="medium">
        <color rgb="FFC3C3C3"/>
      </top>
      <bottom style="medium">
        <color rgb="FFC3C3C3"/>
      </bottom>
      <diagonal/>
    </border>
    <border>
      <left style="mediumDashed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/>
      <top style="medium">
        <color rgb="FFC3C3C3"/>
      </top>
      <bottom style="medium">
        <color rgb="FFC3C3C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7" fontId="2" fillId="0" borderId="0" xfId="2" applyNumberFormat="1" applyFont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8" fontId="2" fillId="4" borderId="0" xfId="0" applyNumberFormat="1" applyFont="1" applyFill="1" applyAlignment="1">
      <alignment vertical="center"/>
    </xf>
    <xf numFmtId="177" fontId="2" fillId="4" borderId="0" xfId="2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7" fontId="11" fillId="6" borderId="2" xfId="0" applyNumberFormat="1" applyFont="1" applyFill="1" applyBorder="1" applyAlignment="1">
      <alignment horizontal="left" vertical="center"/>
    </xf>
    <xf numFmtId="3" fontId="12" fillId="6" borderId="3" xfId="0" applyNumberFormat="1" applyFont="1" applyFill="1" applyBorder="1" applyAlignment="1">
      <alignment horizontal="right" vertical="center"/>
    </xf>
    <xf numFmtId="10" fontId="11" fillId="6" borderId="4" xfId="0" applyNumberFormat="1" applyFont="1" applyFill="1" applyBorder="1" applyAlignment="1">
      <alignment horizontal="right" vertical="center"/>
    </xf>
    <xf numFmtId="10" fontId="10" fillId="6" borderId="4" xfId="0" applyNumberFormat="1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right" vertical="center"/>
    </xf>
    <xf numFmtId="17" fontId="11" fillId="7" borderId="2" xfId="0" applyNumberFormat="1" applyFont="1" applyFill="1" applyBorder="1" applyAlignment="1">
      <alignment horizontal="left" vertical="center"/>
    </xf>
    <xf numFmtId="3" fontId="12" fillId="7" borderId="3" xfId="0" applyNumberFormat="1" applyFont="1" applyFill="1" applyBorder="1" applyAlignment="1">
      <alignment horizontal="right" vertical="center"/>
    </xf>
    <xf numFmtId="10" fontId="10" fillId="7" borderId="4" xfId="0" applyNumberFormat="1" applyFont="1" applyFill="1" applyBorder="1" applyAlignment="1">
      <alignment horizontal="right" vertical="center"/>
    </xf>
    <xf numFmtId="10" fontId="11" fillId="7" borderId="4" xfId="0" applyNumberFormat="1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right" vertical="center"/>
    </xf>
    <xf numFmtId="0" fontId="11" fillId="6" borderId="2" xfId="0" applyFont="1" applyFill="1" applyBorder="1" applyAlignment="1">
      <alignment horizontal="right" vertical="center"/>
    </xf>
    <xf numFmtId="0" fontId="11" fillId="7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8" fontId="2" fillId="8" borderId="0" xfId="1" applyFont="1" applyFill="1" applyAlignment="1">
      <alignment vertical="center"/>
    </xf>
    <xf numFmtId="178" fontId="2" fillId="8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17" fontId="11" fillId="9" borderId="5" xfId="0" applyNumberFormat="1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right" vertical="center" wrapText="1"/>
    </xf>
    <xf numFmtId="0" fontId="11" fillId="10" borderId="5" xfId="0" applyFont="1" applyFill="1" applyBorder="1" applyAlignment="1">
      <alignment horizontal="left" vertical="center" wrapText="1"/>
    </xf>
    <xf numFmtId="38" fontId="2" fillId="11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8" fontId="2" fillId="2" borderId="0" xfId="1" applyFont="1" applyFill="1" applyAlignment="1">
      <alignment vertical="center"/>
    </xf>
    <xf numFmtId="38" fontId="5" fillId="0" borderId="0" xfId="1" applyFont="1" applyAlignment="1">
      <alignment vertical="center"/>
    </xf>
    <xf numFmtId="177" fontId="14" fillId="12" borderId="0" xfId="2" applyNumberFormat="1" applyFont="1" applyFill="1" applyAlignment="1">
      <alignment horizontal="center" vertical="center"/>
    </xf>
    <xf numFmtId="38" fontId="2" fillId="4" borderId="0" xfId="1" applyFont="1" applyFill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177" fontId="2" fillId="3" borderId="0" xfId="2" applyNumberFormat="1" applyFont="1" applyFill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horizontal="center" vertical="center"/>
    </xf>
    <xf numFmtId="177" fontId="2" fillId="13" borderId="9" xfId="0" applyNumberFormat="1" applyFont="1" applyFill="1" applyBorder="1" applyAlignment="1">
      <alignment vertical="center"/>
    </xf>
    <xf numFmtId="177" fontId="2" fillId="13" borderId="11" xfId="0" applyNumberFormat="1" applyFont="1" applyFill="1" applyBorder="1" applyAlignment="1">
      <alignment vertical="center"/>
    </xf>
    <xf numFmtId="38" fontId="2" fillId="13" borderId="11" xfId="0" applyNumberFormat="1" applyFont="1" applyFill="1" applyBorder="1" applyAlignment="1">
      <alignment vertical="center"/>
    </xf>
    <xf numFmtId="177" fontId="2" fillId="13" borderId="14" xfId="0" applyNumberFormat="1" applyFont="1" applyFill="1" applyBorder="1" applyAlignment="1">
      <alignment vertical="center"/>
    </xf>
    <xf numFmtId="9" fontId="2" fillId="0" borderId="0" xfId="2" applyFont="1" applyAlignment="1">
      <alignment vertical="center"/>
    </xf>
    <xf numFmtId="177" fontId="15" fillId="12" borderId="0" xfId="2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12" fillId="7" borderId="3" xfId="0" applyFont="1" applyFill="1" applyBorder="1" applyAlignment="1">
      <alignment horizontal="right" vertical="center"/>
    </xf>
    <xf numFmtId="0" fontId="12" fillId="6" borderId="3" xfId="0" applyFont="1" applyFill="1" applyBorder="1" applyAlignment="1">
      <alignment horizontal="right" vertical="center"/>
    </xf>
    <xf numFmtId="56" fontId="2" fillId="0" borderId="0" xfId="0" applyNumberFormat="1" applyFont="1" applyAlignment="1">
      <alignment horizontal="center" vertical="center"/>
    </xf>
    <xf numFmtId="56" fontId="2" fillId="0" borderId="0" xfId="0" applyNumberFormat="1" applyFont="1" applyAlignment="1">
      <alignment vertical="center"/>
    </xf>
    <xf numFmtId="56" fontId="5" fillId="0" borderId="0" xfId="0" applyNumberFormat="1" applyFont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38" fontId="2" fillId="0" borderId="0" xfId="0" applyNumberFormat="1" applyFont="1" applyAlignment="1">
      <alignment vertical="center"/>
    </xf>
    <xf numFmtId="38" fontId="5" fillId="14" borderId="0" xfId="1" applyFont="1" applyFill="1" applyAlignment="1">
      <alignment vertical="center"/>
    </xf>
    <xf numFmtId="177" fontId="2" fillId="11" borderId="0" xfId="2" applyNumberFormat="1" applyFont="1" applyFill="1" applyAlignment="1">
      <alignment vertical="center"/>
    </xf>
    <xf numFmtId="56" fontId="0" fillId="0" borderId="0" xfId="0" applyNumberFormat="1"/>
    <xf numFmtId="9" fontId="2" fillId="0" borderId="0" xfId="2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right" vertical="center"/>
    </xf>
    <xf numFmtId="0" fontId="16" fillId="6" borderId="3" xfId="0" applyFont="1" applyFill="1" applyBorder="1" applyAlignment="1">
      <alignment horizontal="right" vertical="center"/>
    </xf>
    <xf numFmtId="0" fontId="11" fillId="7" borderId="2" xfId="0" applyFont="1" applyFill="1" applyBorder="1" applyAlignment="1">
      <alignment horizontal="left" vertical="center"/>
    </xf>
    <xf numFmtId="38" fontId="8" fillId="0" borderId="0" xfId="1" applyFont="1" applyAlignment="1">
      <alignment horizontal="center" vertical="center"/>
    </xf>
    <xf numFmtId="38" fontId="8" fillId="4" borderId="0" xfId="1" applyFont="1" applyFill="1" applyAlignment="1">
      <alignment horizontal="center" vertical="center"/>
    </xf>
    <xf numFmtId="0" fontId="11" fillId="6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13" borderId="7" xfId="0" applyFont="1" applyFill="1" applyBorder="1" applyAlignment="1">
      <alignment vertical="center" wrapText="1"/>
    </xf>
    <xf numFmtId="0" fontId="2" fillId="13" borderId="8" xfId="0" applyFont="1" applyFill="1" applyBorder="1" applyAlignment="1">
      <alignment vertical="center" wrapText="1"/>
    </xf>
    <xf numFmtId="0" fontId="2" fillId="13" borderId="10" xfId="0" applyFont="1" applyFill="1" applyBorder="1" applyAlignment="1">
      <alignment vertical="center" wrapText="1"/>
    </xf>
    <xf numFmtId="0" fontId="2" fillId="13" borderId="0" xfId="0" applyFont="1" applyFill="1" applyAlignment="1">
      <alignment vertical="center" wrapText="1"/>
    </xf>
    <xf numFmtId="0" fontId="2" fillId="13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3232441689469E-2"/>
          <c:y val="4.9052396878483832E-2"/>
          <c:w val="0.83287634258483645"/>
          <c:h val="0.73684179109718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512-43D7-8D6C-CB9275B2028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054-423B-B144-E63C5B276CF7}"/>
              </c:ext>
            </c:extLst>
          </c:dPt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>
                  <c:v>44166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テンプレート!$J$9:$J$28</c:f>
              <c:numCache>
                <c:formatCode>#,##0_);[Red]\(#,##0\)</c:formatCode>
                <c:ptCount val="20"/>
                <c:pt idx="0">
                  <c:v>39</c:v>
                </c:pt>
                <c:pt idx="1">
                  <c:v>-108</c:v>
                </c:pt>
                <c:pt idx="2">
                  <c:v>-152</c:v>
                </c:pt>
                <c:pt idx="3">
                  <c:v>25</c:v>
                </c:pt>
                <c:pt idx="4">
                  <c:v>57</c:v>
                </c:pt>
                <c:pt idx="5">
                  <c:v>18</c:v>
                </c:pt>
                <c:pt idx="6">
                  <c:v>-57</c:v>
                </c:pt>
                <c:pt idx="7">
                  <c:v>-515</c:v>
                </c:pt>
                <c:pt idx="8">
                  <c:v>108</c:v>
                </c:pt>
                <c:pt idx="9">
                  <c:v>163</c:v>
                </c:pt>
                <c:pt idx="10">
                  <c:v>221</c:v>
                </c:pt>
                <c:pt idx="11">
                  <c:v>366</c:v>
                </c:pt>
                <c:pt idx="12">
                  <c:v>371</c:v>
                </c:pt>
                <c:pt idx="13">
                  <c:v>12</c:v>
                </c:pt>
                <c:pt idx="14">
                  <c:v>226</c:v>
                </c:pt>
                <c:pt idx="15">
                  <c:v>321.28095999999999</c:v>
                </c:pt>
                <c:pt idx="16">
                  <c:v>334.13219840000005</c:v>
                </c:pt>
                <c:pt idx="17">
                  <c:v>347.49748633600001</c:v>
                </c:pt>
                <c:pt idx="18">
                  <c:v>361.39738578944008</c:v>
                </c:pt>
                <c:pt idx="19">
                  <c:v>375.85328122101771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テンプレート!$L$1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>
                  <c:v>44166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テンプレート!$L$9:$L$28</c:f>
              <c:numCache>
                <c:formatCode>0.0</c:formatCode>
                <c:ptCount val="20"/>
                <c:pt idx="0">
                  <c:v>9.8000000000000007</c:v>
                </c:pt>
                <c:pt idx="1">
                  <c:v>0</c:v>
                </c:pt>
                <c:pt idx="2">
                  <c:v>0</c:v>
                </c:pt>
                <c:pt idx="3">
                  <c:v>6.3</c:v>
                </c:pt>
                <c:pt idx="4">
                  <c:v>14.3</c:v>
                </c:pt>
                <c:pt idx="5">
                  <c:v>4.5</c:v>
                </c:pt>
                <c:pt idx="6">
                  <c:v>0</c:v>
                </c:pt>
                <c:pt idx="7">
                  <c:v>0</c:v>
                </c:pt>
                <c:pt idx="8">
                  <c:v>27</c:v>
                </c:pt>
                <c:pt idx="9">
                  <c:v>40.799999999999997</c:v>
                </c:pt>
                <c:pt idx="10">
                  <c:v>55.3</c:v>
                </c:pt>
                <c:pt idx="11">
                  <c:v>91.6</c:v>
                </c:pt>
                <c:pt idx="12">
                  <c:v>92.8</c:v>
                </c:pt>
                <c:pt idx="13">
                  <c:v>3</c:v>
                </c:pt>
                <c:pt idx="14" formatCode="#,##0_);[Red]\(#,##0\)">
                  <c:v>57.2</c:v>
                </c:pt>
                <c:pt idx="15">
                  <c:v>80.363539320754711</c:v>
                </c:pt>
                <c:pt idx="16">
                  <c:v>83.578080893584911</c:v>
                </c:pt>
                <c:pt idx="17">
                  <c:v>86.921204129328302</c:v>
                </c:pt>
                <c:pt idx="18">
                  <c:v>90.398052294501454</c:v>
                </c:pt>
                <c:pt idx="19">
                  <c:v>94.013974386281504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>
                  <c:v>44166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テンプレート!$P$9:$P$28</c:f>
              <c:numCache>
                <c:formatCode>General</c:formatCode>
                <c:ptCount val="20"/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5</c:v>
                </c:pt>
                <c:pt idx="12" formatCode="#,##0_);[Red]\(#,##0\)">
                  <c:v>10</c:v>
                </c:pt>
                <c:pt idx="13" formatCode="#,##0_);[Red]\(#,##0\)">
                  <c:v>12</c:v>
                </c:pt>
                <c:pt idx="14" formatCode="#,##0_);[Red]\(#,##0\)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3F-49FE-9727-08B97E7CE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13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9483702835017964"/>
          <c:h val="7.52513628104179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'20201111'!$F$1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E2-43B0-A034-06461B5A1E5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E2-43B0-A034-06461B5A1E52}"/>
              </c:ext>
            </c:extLst>
          </c:dPt>
          <c:cat>
            <c:numRef>
              <c:f>'20201111'!$E$9:$E$27</c:f>
              <c:numCache>
                <c:formatCode>yyyy"年"m"月";@</c:formatCode>
                <c:ptCount val="19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 formatCode="General">
                  <c:v>2020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'20201111'!$F$9:$F$27</c:f>
              <c:numCache>
                <c:formatCode>#,##0_);[Red]\(#,##0\)</c:formatCode>
                <c:ptCount val="19"/>
                <c:pt idx="0">
                  <c:v>4510</c:v>
                </c:pt>
                <c:pt idx="1">
                  <c:v>4845</c:v>
                </c:pt>
                <c:pt idx="2">
                  <c:v>4293</c:v>
                </c:pt>
                <c:pt idx="3">
                  <c:v>4603</c:v>
                </c:pt>
                <c:pt idx="4">
                  <c:v>4328</c:v>
                </c:pt>
                <c:pt idx="5">
                  <c:v>4256</c:v>
                </c:pt>
                <c:pt idx="6">
                  <c:v>4018</c:v>
                </c:pt>
                <c:pt idx="7">
                  <c:v>4062</c:v>
                </c:pt>
                <c:pt idx="8">
                  <c:v>3704</c:v>
                </c:pt>
                <c:pt idx="9">
                  <c:v>4099</c:v>
                </c:pt>
                <c:pt idx="10">
                  <c:v>4379</c:v>
                </c:pt>
                <c:pt idx="11">
                  <c:v>5317</c:v>
                </c:pt>
                <c:pt idx="12">
                  <c:v>5757</c:v>
                </c:pt>
                <c:pt idx="13">
                  <c:v>4574.666666666667</c:v>
                </c:pt>
                <c:pt idx="14">
                  <c:v>5396.7549999999992</c:v>
                </c:pt>
                <c:pt idx="15">
                  <c:v>5477.7063249999983</c:v>
                </c:pt>
                <c:pt idx="16">
                  <c:v>5559.8719198749977</c:v>
                </c:pt>
                <c:pt idx="17">
                  <c:v>5643.2699986731222</c:v>
                </c:pt>
                <c:pt idx="18">
                  <c:v>5727.9190486532189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E2-43B0-A034-06461B5A1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'20201111'!$H$1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'20201111'!$E$9:$E$27</c:f>
              <c:numCache>
                <c:formatCode>yyyy"年"m"月";@</c:formatCode>
                <c:ptCount val="19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 formatCode="General">
                  <c:v>2020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'20201111'!$H$9:$H$27</c:f>
              <c:numCache>
                <c:formatCode>#,##0_);[Red]\(#,##0\)</c:formatCode>
                <c:ptCount val="19"/>
                <c:pt idx="0">
                  <c:v>172</c:v>
                </c:pt>
                <c:pt idx="1">
                  <c:v>-30</c:v>
                </c:pt>
                <c:pt idx="2">
                  <c:v>-133</c:v>
                </c:pt>
                <c:pt idx="3">
                  <c:v>75</c:v>
                </c:pt>
                <c:pt idx="4">
                  <c:v>168</c:v>
                </c:pt>
                <c:pt idx="5">
                  <c:v>108</c:v>
                </c:pt>
                <c:pt idx="6">
                  <c:v>-101</c:v>
                </c:pt>
                <c:pt idx="7">
                  <c:v>-386</c:v>
                </c:pt>
                <c:pt idx="8">
                  <c:v>131</c:v>
                </c:pt>
                <c:pt idx="9">
                  <c:v>180</c:v>
                </c:pt>
                <c:pt idx="10">
                  <c:v>264</c:v>
                </c:pt>
                <c:pt idx="11">
                  <c:v>444</c:v>
                </c:pt>
                <c:pt idx="12">
                  <c:v>501</c:v>
                </c:pt>
                <c:pt idx="13">
                  <c:v>92</c:v>
                </c:pt>
                <c:pt idx="14">
                  <c:v>404.75662499999993</c:v>
                </c:pt>
                <c:pt idx="15">
                  <c:v>410.82797437499988</c:v>
                </c:pt>
                <c:pt idx="16">
                  <c:v>416.9903939906248</c:v>
                </c:pt>
                <c:pt idx="17">
                  <c:v>423.24524990048417</c:v>
                </c:pt>
                <c:pt idx="18">
                  <c:v>429.59392864899138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E2-43B0-A034-06461B5A1E52}"/>
            </c:ext>
          </c:extLst>
        </c:ser>
        <c:ser>
          <c:idx val="2"/>
          <c:order val="2"/>
          <c:tx>
            <c:strRef>
              <c:f>'20201111'!$J$1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'20201111'!$E$9:$E$27</c:f>
              <c:numCache>
                <c:formatCode>yyyy"年"m"月";@</c:formatCode>
                <c:ptCount val="19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 formatCode="General">
                  <c:v>2020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'20201111'!$J$9:$J$27</c:f>
              <c:numCache>
                <c:formatCode>#,##0_);[Red]\(#,##0\)</c:formatCode>
                <c:ptCount val="19"/>
                <c:pt idx="0">
                  <c:v>39</c:v>
                </c:pt>
                <c:pt idx="1">
                  <c:v>-108</c:v>
                </c:pt>
                <c:pt idx="2">
                  <c:v>-152</c:v>
                </c:pt>
                <c:pt idx="3">
                  <c:v>25</c:v>
                </c:pt>
                <c:pt idx="4">
                  <c:v>57</c:v>
                </c:pt>
                <c:pt idx="5">
                  <c:v>18</c:v>
                </c:pt>
                <c:pt idx="6">
                  <c:v>-57</c:v>
                </c:pt>
                <c:pt idx="7">
                  <c:v>-515</c:v>
                </c:pt>
                <c:pt idx="8">
                  <c:v>108</c:v>
                </c:pt>
                <c:pt idx="9">
                  <c:v>163</c:v>
                </c:pt>
                <c:pt idx="10">
                  <c:v>221</c:v>
                </c:pt>
                <c:pt idx="11">
                  <c:v>366</c:v>
                </c:pt>
                <c:pt idx="12">
                  <c:v>371</c:v>
                </c:pt>
                <c:pt idx="13">
                  <c:v>-54.666666666666664</c:v>
                </c:pt>
                <c:pt idx="14">
                  <c:v>323.80529999999993</c:v>
                </c:pt>
                <c:pt idx="15">
                  <c:v>328.66237949999987</c:v>
                </c:pt>
                <c:pt idx="16">
                  <c:v>333.59231519249983</c:v>
                </c:pt>
                <c:pt idx="17">
                  <c:v>338.59619992038733</c:v>
                </c:pt>
                <c:pt idx="18">
                  <c:v>343.67514291919309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E2-43B0-A034-06461B5A1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8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7.4011183384685597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3232441689469E-2"/>
          <c:y val="4.9052396878483832E-2"/>
          <c:w val="0.83287634258483645"/>
          <c:h val="0.73684179109718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'20200812'!$J$1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E7E-4BE5-8EA0-257A0B345434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E7E-4BE5-8EA0-257A0B345434}"/>
              </c:ext>
            </c:extLst>
          </c:dPt>
          <c:cat>
            <c:numRef>
              <c:f>'20200812'!$E$9:$E$27</c:f>
              <c:numCache>
                <c:formatCode>yyyy"年"m"月";@</c:formatCode>
                <c:ptCount val="19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 formatCode="General">
                  <c:v>2020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'20200812'!$J$9:$J$27</c:f>
              <c:numCache>
                <c:formatCode>#,##0_);[Red]\(#,##0\)</c:formatCode>
                <c:ptCount val="19"/>
                <c:pt idx="0">
                  <c:v>39</c:v>
                </c:pt>
                <c:pt idx="1">
                  <c:v>-108</c:v>
                </c:pt>
                <c:pt idx="2">
                  <c:v>-152</c:v>
                </c:pt>
                <c:pt idx="3">
                  <c:v>25</c:v>
                </c:pt>
                <c:pt idx="4">
                  <c:v>57</c:v>
                </c:pt>
                <c:pt idx="5">
                  <c:v>18</c:v>
                </c:pt>
                <c:pt idx="6">
                  <c:v>-57</c:v>
                </c:pt>
                <c:pt idx="7">
                  <c:v>-515</c:v>
                </c:pt>
                <c:pt idx="8">
                  <c:v>108</c:v>
                </c:pt>
                <c:pt idx="9">
                  <c:v>163</c:v>
                </c:pt>
                <c:pt idx="10">
                  <c:v>221</c:v>
                </c:pt>
                <c:pt idx="11">
                  <c:v>366</c:v>
                </c:pt>
                <c:pt idx="12">
                  <c:v>371</c:v>
                </c:pt>
                <c:pt idx="13">
                  <c:v>-144</c:v>
                </c:pt>
                <c:pt idx="14">
                  <c:v>348.87419999999997</c:v>
                </c:pt>
                <c:pt idx="15">
                  <c:v>352.36294199999998</c:v>
                </c:pt>
                <c:pt idx="16">
                  <c:v>355.88657142</c:v>
                </c:pt>
                <c:pt idx="17">
                  <c:v>359.44543713420001</c:v>
                </c:pt>
                <c:pt idx="18">
                  <c:v>363.03989150554196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7E-4BE5-8EA0-257A0B345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'20200812'!$L$1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'20200812'!$E$9:$E$27</c:f>
              <c:numCache>
                <c:formatCode>yyyy"年"m"月";@</c:formatCode>
                <c:ptCount val="19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 formatCode="General">
                  <c:v>2020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'20200812'!$L$9:$L$27</c:f>
              <c:numCache>
                <c:formatCode>0.0</c:formatCode>
                <c:ptCount val="19"/>
                <c:pt idx="0">
                  <c:v>9.8000000000000007</c:v>
                </c:pt>
                <c:pt idx="1">
                  <c:v>0</c:v>
                </c:pt>
                <c:pt idx="2">
                  <c:v>0</c:v>
                </c:pt>
                <c:pt idx="3">
                  <c:v>6.3</c:v>
                </c:pt>
                <c:pt idx="4">
                  <c:v>14.3</c:v>
                </c:pt>
                <c:pt idx="5">
                  <c:v>4.5</c:v>
                </c:pt>
                <c:pt idx="6">
                  <c:v>0</c:v>
                </c:pt>
                <c:pt idx="7">
                  <c:v>0</c:v>
                </c:pt>
                <c:pt idx="8">
                  <c:v>27</c:v>
                </c:pt>
                <c:pt idx="9">
                  <c:v>40.799999999999997</c:v>
                </c:pt>
                <c:pt idx="10">
                  <c:v>55.3</c:v>
                </c:pt>
                <c:pt idx="11">
                  <c:v>91.6</c:v>
                </c:pt>
                <c:pt idx="12">
                  <c:v>92.8</c:v>
                </c:pt>
                <c:pt idx="13" formatCode="#,##0_);[Red]\(#,##0\)">
                  <c:v>0</c:v>
                </c:pt>
                <c:pt idx="14">
                  <c:v>87.265568086253353</c:v>
                </c:pt>
                <c:pt idx="15">
                  <c:v>88.138223767115889</c:v>
                </c:pt>
                <c:pt idx="16">
                  <c:v>89.01960600478705</c:v>
                </c:pt>
                <c:pt idx="17">
                  <c:v>89.909802064834921</c:v>
                </c:pt>
                <c:pt idx="18">
                  <c:v>90.808900085483273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7E-4BE5-8EA0-257A0B345434}"/>
            </c:ext>
          </c:extLst>
        </c:ser>
        <c:ser>
          <c:idx val="2"/>
          <c:order val="2"/>
          <c:tx>
            <c:strRef>
              <c:f>'20200812'!$P$1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'20200812'!$E$9:$E$27</c:f>
              <c:numCache>
                <c:formatCode>yyyy"年"m"月";@</c:formatCode>
                <c:ptCount val="19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 formatCode="General">
                  <c:v>2020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'20200812'!$P$9:$P$27</c:f>
              <c:numCache>
                <c:formatCode>General</c:formatCode>
                <c:ptCount val="19"/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5</c:v>
                </c:pt>
                <c:pt idx="12" formatCode="#,##0_);[Red]\(#,##0\)">
                  <c:v>10</c:v>
                </c:pt>
                <c:pt idx="13" formatCode="#,##0_);[Red]\(#,##0\)">
                  <c:v>12</c:v>
                </c:pt>
                <c:pt idx="14" formatCode="#,##0_);[Red]\(#,##0\)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7E-4BE5-8EA0-257A0B345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13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9483702835017964"/>
          <c:h val="7.52513628104179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'20200812'!$F$1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91-44AB-8695-FB323A5CD54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91-44AB-8695-FB323A5CD542}"/>
              </c:ext>
            </c:extLst>
          </c:dPt>
          <c:cat>
            <c:numRef>
              <c:f>'20200812'!$E$9:$E$27</c:f>
              <c:numCache>
                <c:formatCode>yyyy"年"m"月";@</c:formatCode>
                <c:ptCount val="19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 formatCode="General">
                  <c:v>2020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'20200812'!$F$9:$F$27</c:f>
              <c:numCache>
                <c:formatCode>#,##0_);[Red]\(#,##0\)</c:formatCode>
                <c:ptCount val="19"/>
                <c:pt idx="0">
                  <c:v>4510</c:v>
                </c:pt>
                <c:pt idx="1">
                  <c:v>4845</c:v>
                </c:pt>
                <c:pt idx="2">
                  <c:v>4293</c:v>
                </c:pt>
                <c:pt idx="3">
                  <c:v>4603</c:v>
                </c:pt>
                <c:pt idx="4">
                  <c:v>4328</c:v>
                </c:pt>
                <c:pt idx="5">
                  <c:v>4256</c:v>
                </c:pt>
                <c:pt idx="6">
                  <c:v>4018</c:v>
                </c:pt>
                <c:pt idx="7">
                  <c:v>4062</c:v>
                </c:pt>
                <c:pt idx="8">
                  <c:v>3704</c:v>
                </c:pt>
                <c:pt idx="9">
                  <c:v>4099</c:v>
                </c:pt>
                <c:pt idx="10">
                  <c:v>4379</c:v>
                </c:pt>
                <c:pt idx="11">
                  <c:v>5317</c:v>
                </c:pt>
                <c:pt idx="12">
                  <c:v>5757</c:v>
                </c:pt>
                <c:pt idx="13">
                  <c:v>4642</c:v>
                </c:pt>
                <c:pt idx="14">
                  <c:v>5814.57</c:v>
                </c:pt>
                <c:pt idx="15">
                  <c:v>5872.7156999999997</c:v>
                </c:pt>
                <c:pt idx="16">
                  <c:v>5931.442857</c:v>
                </c:pt>
                <c:pt idx="17">
                  <c:v>5990.75728557</c:v>
                </c:pt>
                <c:pt idx="18">
                  <c:v>6050.6648584257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91-44AB-8695-FB323A5CD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'20200812'!$H$1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'20200812'!$E$9:$E$27</c:f>
              <c:numCache>
                <c:formatCode>yyyy"年"m"月";@</c:formatCode>
                <c:ptCount val="19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 formatCode="General">
                  <c:v>2020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'20200812'!$H$9:$H$27</c:f>
              <c:numCache>
                <c:formatCode>#,##0_);[Red]\(#,##0\)</c:formatCode>
                <c:ptCount val="19"/>
                <c:pt idx="0">
                  <c:v>172</c:v>
                </c:pt>
                <c:pt idx="1">
                  <c:v>-30</c:v>
                </c:pt>
                <c:pt idx="2">
                  <c:v>-133</c:v>
                </c:pt>
                <c:pt idx="3">
                  <c:v>75</c:v>
                </c:pt>
                <c:pt idx="4">
                  <c:v>168</c:v>
                </c:pt>
                <c:pt idx="5">
                  <c:v>108</c:v>
                </c:pt>
                <c:pt idx="6">
                  <c:v>-101</c:v>
                </c:pt>
                <c:pt idx="7">
                  <c:v>-386</c:v>
                </c:pt>
                <c:pt idx="8">
                  <c:v>131</c:v>
                </c:pt>
                <c:pt idx="9">
                  <c:v>180</c:v>
                </c:pt>
                <c:pt idx="10">
                  <c:v>264</c:v>
                </c:pt>
                <c:pt idx="11">
                  <c:v>444</c:v>
                </c:pt>
                <c:pt idx="12">
                  <c:v>501</c:v>
                </c:pt>
                <c:pt idx="13">
                  <c:v>56</c:v>
                </c:pt>
                <c:pt idx="14">
                  <c:v>436.09274999999997</c:v>
                </c:pt>
                <c:pt idx="15">
                  <c:v>440.45367749999997</c:v>
                </c:pt>
                <c:pt idx="16">
                  <c:v>444.85821427499997</c:v>
                </c:pt>
                <c:pt idx="17">
                  <c:v>449.30679641774998</c:v>
                </c:pt>
                <c:pt idx="18">
                  <c:v>453.79986438192748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91-44AB-8695-FB323A5CD542}"/>
            </c:ext>
          </c:extLst>
        </c:ser>
        <c:ser>
          <c:idx val="2"/>
          <c:order val="2"/>
          <c:tx>
            <c:strRef>
              <c:f>'20200812'!$J$1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'20200812'!$E$9:$E$27</c:f>
              <c:numCache>
                <c:formatCode>yyyy"年"m"月";@</c:formatCode>
                <c:ptCount val="19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 formatCode="General">
                  <c:v>2020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'20200812'!$J$9:$J$27</c:f>
              <c:numCache>
                <c:formatCode>#,##0_);[Red]\(#,##0\)</c:formatCode>
                <c:ptCount val="19"/>
                <c:pt idx="0">
                  <c:v>39</c:v>
                </c:pt>
                <c:pt idx="1">
                  <c:v>-108</c:v>
                </c:pt>
                <c:pt idx="2">
                  <c:v>-152</c:v>
                </c:pt>
                <c:pt idx="3">
                  <c:v>25</c:v>
                </c:pt>
                <c:pt idx="4">
                  <c:v>57</c:v>
                </c:pt>
                <c:pt idx="5">
                  <c:v>18</c:v>
                </c:pt>
                <c:pt idx="6">
                  <c:v>-57</c:v>
                </c:pt>
                <c:pt idx="7">
                  <c:v>-515</c:v>
                </c:pt>
                <c:pt idx="8">
                  <c:v>108</c:v>
                </c:pt>
                <c:pt idx="9">
                  <c:v>163</c:v>
                </c:pt>
                <c:pt idx="10">
                  <c:v>221</c:v>
                </c:pt>
                <c:pt idx="11">
                  <c:v>366</c:v>
                </c:pt>
                <c:pt idx="12">
                  <c:v>371</c:v>
                </c:pt>
                <c:pt idx="13">
                  <c:v>-144</c:v>
                </c:pt>
                <c:pt idx="14">
                  <c:v>348.87419999999997</c:v>
                </c:pt>
                <c:pt idx="15">
                  <c:v>352.36294199999998</c:v>
                </c:pt>
                <c:pt idx="16">
                  <c:v>355.88657142</c:v>
                </c:pt>
                <c:pt idx="17">
                  <c:v>359.44543713420001</c:v>
                </c:pt>
                <c:pt idx="18">
                  <c:v>363.03989150554196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91-44AB-8695-FB323A5CD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8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7.4011183384685597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3232441689469E-2"/>
          <c:y val="4.9052396878483832E-2"/>
          <c:w val="0.83287634258483645"/>
          <c:h val="0.73684179109718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'20200513'!$J$1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D7A-4641-BBFE-F2ED039B4C54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D7A-4641-BBFE-F2ED039B4C54}"/>
              </c:ext>
            </c:extLst>
          </c:dPt>
          <c:cat>
            <c:numRef>
              <c:f>'20200513'!$E$9:$E$27</c:f>
              <c:numCache>
                <c:formatCode>yyyy"年"m"月";@</c:formatCode>
                <c:ptCount val="19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 formatCode="General">
                  <c:v>2020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'20200513'!$J$9:$J$27</c:f>
              <c:numCache>
                <c:formatCode>#,##0_);[Red]\(#,##0\)</c:formatCode>
                <c:ptCount val="19"/>
                <c:pt idx="0">
                  <c:v>39</c:v>
                </c:pt>
                <c:pt idx="1">
                  <c:v>-108</c:v>
                </c:pt>
                <c:pt idx="2">
                  <c:v>-152</c:v>
                </c:pt>
                <c:pt idx="3">
                  <c:v>25</c:v>
                </c:pt>
                <c:pt idx="4">
                  <c:v>57</c:v>
                </c:pt>
                <c:pt idx="5">
                  <c:v>18</c:v>
                </c:pt>
                <c:pt idx="6">
                  <c:v>-57</c:v>
                </c:pt>
                <c:pt idx="7">
                  <c:v>-515</c:v>
                </c:pt>
                <c:pt idx="8">
                  <c:v>108</c:v>
                </c:pt>
                <c:pt idx="9">
                  <c:v>163</c:v>
                </c:pt>
                <c:pt idx="10">
                  <c:v>221</c:v>
                </c:pt>
                <c:pt idx="11">
                  <c:v>366</c:v>
                </c:pt>
                <c:pt idx="12">
                  <c:v>371</c:v>
                </c:pt>
                <c:pt idx="13">
                  <c:v>152</c:v>
                </c:pt>
                <c:pt idx="14">
                  <c:v>327.24</c:v>
                </c:pt>
                <c:pt idx="15">
                  <c:v>330.51240000000001</c:v>
                </c:pt>
                <c:pt idx="16">
                  <c:v>333.81752399999999</c:v>
                </c:pt>
                <c:pt idx="17">
                  <c:v>337.15569923999999</c:v>
                </c:pt>
                <c:pt idx="18">
                  <c:v>340.52725623239996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7A-4641-BBFE-F2ED039B4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'20200513'!$L$1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'20200513'!$E$9:$E$27</c:f>
              <c:numCache>
                <c:formatCode>yyyy"年"m"月";@</c:formatCode>
                <c:ptCount val="19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 formatCode="General">
                  <c:v>2020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'20200513'!$L$9:$L$27</c:f>
              <c:numCache>
                <c:formatCode>0.0</c:formatCode>
                <c:ptCount val="19"/>
                <c:pt idx="0">
                  <c:v>9.8000000000000007</c:v>
                </c:pt>
                <c:pt idx="1">
                  <c:v>0</c:v>
                </c:pt>
                <c:pt idx="2">
                  <c:v>0</c:v>
                </c:pt>
                <c:pt idx="3">
                  <c:v>6.3</c:v>
                </c:pt>
                <c:pt idx="4">
                  <c:v>14.3</c:v>
                </c:pt>
                <c:pt idx="5">
                  <c:v>4.5</c:v>
                </c:pt>
                <c:pt idx="6">
                  <c:v>0</c:v>
                </c:pt>
                <c:pt idx="7">
                  <c:v>0</c:v>
                </c:pt>
                <c:pt idx="8">
                  <c:v>27</c:v>
                </c:pt>
                <c:pt idx="9">
                  <c:v>40.799999999999997</c:v>
                </c:pt>
                <c:pt idx="10">
                  <c:v>55.3</c:v>
                </c:pt>
                <c:pt idx="11">
                  <c:v>91.6</c:v>
                </c:pt>
                <c:pt idx="12">
                  <c:v>92.8</c:v>
                </c:pt>
                <c:pt idx="13" formatCode="#,##0_);[Red]\(#,##0\)">
                  <c:v>38</c:v>
                </c:pt>
                <c:pt idx="14">
                  <c:v>81.854102425876007</c:v>
                </c:pt>
                <c:pt idx="15">
                  <c:v>82.672643450134771</c:v>
                </c:pt>
                <c:pt idx="16">
                  <c:v>83.49936988463611</c:v>
                </c:pt>
                <c:pt idx="17">
                  <c:v>84.334363583482471</c:v>
                </c:pt>
                <c:pt idx="18">
                  <c:v>85.177707219317284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7A-4641-BBFE-F2ED039B4C54}"/>
            </c:ext>
          </c:extLst>
        </c:ser>
        <c:ser>
          <c:idx val="2"/>
          <c:order val="2"/>
          <c:tx>
            <c:strRef>
              <c:f>'20200513'!$P$1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'20200513'!$E$9:$E$27</c:f>
              <c:numCache>
                <c:formatCode>yyyy"年"m"月";@</c:formatCode>
                <c:ptCount val="19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 formatCode="General">
                  <c:v>2020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'20200513'!$P$9:$P$27</c:f>
              <c:numCache>
                <c:formatCode>General</c:formatCode>
                <c:ptCount val="19"/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5</c:v>
                </c:pt>
                <c:pt idx="12" formatCode="#,##0_);[Red]\(#,##0\)">
                  <c:v>10</c:v>
                </c:pt>
                <c:pt idx="13" formatCode="#,##0_);[Red]\(#,##0\)">
                  <c:v>12</c:v>
                </c:pt>
                <c:pt idx="14" formatCode="#,##0_);[Red]\(#,##0\)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7A-4641-BBFE-F2ED039B4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13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9483702835017964"/>
          <c:h val="7.52513628104179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'20200513'!$F$1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57-406F-8285-87F5C2E3C19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57-406F-8285-87F5C2E3C193}"/>
              </c:ext>
            </c:extLst>
          </c:dPt>
          <c:cat>
            <c:numRef>
              <c:f>'20200513'!$E$9:$E$27</c:f>
              <c:numCache>
                <c:formatCode>yyyy"年"m"月";@</c:formatCode>
                <c:ptCount val="19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 formatCode="General">
                  <c:v>2020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'20200513'!$F$9:$F$27</c:f>
              <c:numCache>
                <c:formatCode>#,##0_);[Red]\(#,##0\)</c:formatCode>
                <c:ptCount val="19"/>
                <c:pt idx="0">
                  <c:v>4510</c:v>
                </c:pt>
                <c:pt idx="1">
                  <c:v>4845</c:v>
                </c:pt>
                <c:pt idx="2">
                  <c:v>4293</c:v>
                </c:pt>
                <c:pt idx="3">
                  <c:v>4603</c:v>
                </c:pt>
                <c:pt idx="4">
                  <c:v>4328</c:v>
                </c:pt>
                <c:pt idx="5">
                  <c:v>4256</c:v>
                </c:pt>
                <c:pt idx="6">
                  <c:v>4018</c:v>
                </c:pt>
                <c:pt idx="7">
                  <c:v>4062</c:v>
                </c:pt>
                <c:pt idx="8">
                  <c:v>3704</c:v>
                </c:pt>
                <c:pt idx="9">
                  <c:v>4099</c:v>
                </c:pt>
                <c:pt idx="10">
                  <c:v>4379</c:v>
                </c:pt>
                <c:pt idx="11">
                  <c:v>5317</c:v>
                </c:pt>
                <c:pt idx="12">
                  <c:v>5757</c:v>
                </c:pt>
                <c:pt idx="13">
                  <c:v>5400</c:v>
                </c:pt>
                <c:pt idx="14">
                  <c:v>5454</c:v>
                </c:pt>
                <c:pt idx="15">
                  <c:v>5508.54</c:v>
                </c:pt>
                <c:pt idx="16">
                  <c:v>5563.6253999999999</c:v>
                </c:pt>
                <c:pt idx="17">
                  <c:v>5619.2616539999999</c:v>
                </c:pt>
                <c:pt idx="18">
                  <c:v>5675.4542705399999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57-406F-8285-87F5C2E3C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'20200513'!$H$1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'20200513'!$E$9:$E$27</c:f>
              <c:numCache>
                <c:formatCode>yyyy"年"m"月";@</c:formatCode>
                <c:ptCount val="19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 formatCode="General">
                  <c:v>2020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'20200513'!$H$9:$H$27</c:f>
              <c:numCache>
                <c:formatCode>#,##0_);[Red]\(#,##0\)</c:formatCode>
                <c:ptCount val="19"/>
                <c:pt idx="0">
                  <c:v>172</c:v>
                </c:pt>
                <c:pt idx="1">
                  <c:v>-30</c:v>
                </c:pt>
                <c:pt idx="2">
                  <c:v>-133</c:v>
                </c:pt>
                <c:pt idx="3">
                  <c:v>75</c:v>
                </c:pt>
                <c:pt idx="4">
                  <c:v>168</c:v>
                </c:pt>
                <c:pt idx="5">
                  <c:v>108</c:v>
                </c:pt>
                <c:pt idx="6">
                  <c:v>-101</c:v>
                </c:pt>
                <c:pt idx="7">
                  <c:v>-386</c:v>
                </c:pt>
                <c:pt idx="8">
                  <c:v>131</c:v>
                </c:pt>
                <c:pt idx="9">
                  <c:v>180</c:v>
                </c:pt>
                <c:pt idx="10">
                  <c:v>264</c:v>
                </c:pt>
                <c:pt idx="11">
                  <c:v>444</c:v>
                </c:pt>
                <c:pt idx="12">
                  <c:v>501</c:v>
                </c:pt>
                <c:pt idx="13">
                  <c:v>300</c:v>
                </c:pt>
                <c:pt idx="14">
                  <c:v>409.05</c:v>
                </c:pt>
                <c:pt idx="15">
                  <c:v>413.14049999999997</c:v>
                </c:pt>
                <c:pt idx="16">
                  <c:v>417.271905</c:v>
                </c:pt>
                <c:pt idx="17">
                  <c:v>421.44462404999996</c:v>
                </c:pt>
                <c:pt idx="18">
                  <c:v>425.65907029049998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57-406F-8285-87F5C2E3C193}"/>
            </c:ext>
          </c:extLst>
        </c:ser>
        <c:ser>
          <c:idx val="2"/>
          <c:order val="2"/>
          <c:tx>
            <c:strRef>
              <c:f>'20200513'!$J$1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'20200513'!$E$9:$E$27</c:f>
              <c:numCache>
                <c:formatCode>yyyy"年"m"月";@</c:formatCode>
                <c:ptCount val="19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 formatCode="General">
                  <c:v>2020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'20200513'!$J$9:$J$27</c:f>
              <c:numCache>
                <c:formatCode>#,##0_);[Red]\(#,##0\)</c:formatCode>
                <c:ptCount val="19"/>
                <c:pt idx="0">
                  <c:v>39</c:v>
                </c:pt>
                <c:pt idx="1">
                  <c:v>-108</c:v>
                </c:pt>
                <c:pt idx="2">
                  <c:v>-152</c:v>
                </c:pt>
                <c:pt idx="3">
                  <c:v>25</c:v>
                </c:pt>
                <c:pt idx="4">
                  <c:v>57</c:v>
                </c:pt>
                <c:pt idx="5">
                  <c:v>18</c:v>
                </c:pt>
                <c:pt idx="6">
                  <c:v>-57</c:v>
                </c:pt>
                <c:pt idx="7">
                  <c:v>-515</c:v>
                </c:pt>
                <c:pt idx="8">
                  <c:v>108</c:v>
                </c:pt>
                <c:pt idx="9">
                  <c:v>163</c:v>
                </c:pt>
                <c:pt idx="10">
                  <c:v>221</c:v>
                </c:pt>
                <c:pt idx="11">
                  <c:v>366</c:v>
                </c:pt>
                <c:pt idx="12">
                  <c:v>371</c:v>
                </c:pt>
                <c:pt idx="13">
                  <c:v>152</c:v>
                </c:pt>
                <c:pt idx="14">
                  <c:v>327.24</c:v>
                </c:pt>
                <c:pt idx="15">
                  <c:v>330.51240000000001</c:v>
                </c:pt>
                <c:pt idx="16">
                  <c:v>333.81752399999999</c:v>
                </c:pt>
                <c:pt idx="17">
                  <c:v>337.15569923999999</c:v>
                </c:pt>
                <c:pt idx="18">
                  <c:v>340.52725623239996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57-406F-8285-87F5C2E3C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8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7.4011183384685597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1183684563701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391-47B8-AFB8-1A849F3892A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534-4061-BB51-0A5C04010FCA}"/>
              </c:ext>
            </c:extLst>
          </c:dPt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>
                  <c:v>44166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テンプレート!$F$9:$F$28</c:f>
              <c:numCache>
                <c:formatCode>#,##0_);[Red]\(#,##0\)</c:formatCode>
                <c:ptCount val="20"/>
                <c:pt idx="0">
                  <c:v>4510</c:v>
                </c:pt>
                <c:pt idx="1">
                  <c:v>4845</c:v>
                </c:pt>
                <c:pt idx="2">
                  <c:v>4293</c:v>
                </c:pt>
                <c:pt idx="3">
                  <c:v>4603</c:v>
                </c:pt>
                <c:pt idx="4">
                  <c:v>4328</c:v>
                </c:pt>
                <c:pt idx="5">
                  <c:v>4256</c:v>
                </c:pt>
                <c:pt idx="6">
                  <c:v>4018</c:v>
                </c:pt>
                <c:pt idx="7">
                  <c:v>4062</c:v>
                </c:pt>
                <c:pt idx="8">
                  <c:v>3704</c:v>
                </c:pt>
                <c:pt idx="9">
                  <c:v>4099</c:v>
                </c:pt>
                <c:pt idx="10">
                  <c:v>4379</c:v>
                </c:pt>
                <c:pt idx="11">
                  <c:v>5317</c:v>
                </c:pt>
                <c:pt idx="12">
                  <c:v>5757</c:v>
                </c:pt>
                <c:pt idx="13">
                  <c:v>4990</c:v>
                </c:pt>
                <c:pt idx="14">
                  <c:v>5236</c:v>
                </c:pt>
                <c:pt idx="15">
                  <c:v>5445.4400000000005</c:v>
                </c:pt>
                <c:pt idx="16">
                  <c:v>5663.2576000000008</c:v>
                </c:pt>
                <c:pt idx="17">
                  <c:v>5889.7879040000007</c:v>
                </c:pt>
                <c:pt idx="18">
                  <c:v>6125.3794201600012</c:v>
                </c:pt>
                <c:pt idx="19">
                  <c:v>6370.3945969664019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テンプレート!$H$1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>
                  <c:v>44166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テンプレート!$H$9:$H$28</c:f>
              <c:numCache>
                <c:formatCode>#,##0_);[Red]\(#,##0\)</c:formatCode>
                <c:ptCount val="20"/>
                <c:pt idx="0">
                  <c:v>172</c:v>
                </c:pt>
                <c:pt idx="1">
                  <c:v>-30</c:v>
                </c:pt>
                <c:pt idx="2">
                  <c:v>-133</c:v>
                </c:pt>
                <c:pt idx="3">
                  <c:v>75</c:v>
                </c:pt>
                <c:pt idx="4">
                  <c:v>168</c:v>
                </c:pt>
                <c:pt idx="5">
                  <c:v>108</c:v>
                </c:pt>
                <c:pt idx="6">
                  <c:v>-101</c:v>
                </c:pt>
                <c:pt idx="7">
                  <c:v>-386</c:v>
                </c:pt>
                <c:pt idx="8">
                  <c:v>131</c:v>
                </c:pt>
                <c:pt idx="9">
                  <c:v>180</c:v>
                </c:pt>
                <c:pt idx="10">
                  <c:v>264</c:v>
                </c:pt>
                <c:pt idx="11">
                  <c:v>444</c:v>
                </c:pt>
                <c:pt idx="12">
                  <c:v>501</c:v>
                </c:pt>
                <c:pt idx="13">
                  <c:v>156</c:v>
                </c:pt>
                <c:pt idx="14">
                  <c:v>360</c:v>
                </c:pt>
                <c:pt idx="15">
                  <c:v>370.28992000000005</c:v>
                </c:pt>
                <c:pt idx="16">
                  <c:v>385.10151680000007</c:v>
                </c:pt>
                <c:pt idx="17">
                  <c:v>400.50557747200008</c:v>
                </c:pt>
                <c:pt idx="18">
                  <c:v>416.52580057088011</c:v>
                </c:pt>
                <c:pt idx="19">
                  <c:v>433.18683259371534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>
                  <c:v>44166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テンプレート!$J$9:$J$28</c:f>
              <c:numCache>
                <c:formatCode>#,##0_);[Red]\(#,##0\)</c:formatCode>
                <c:ptCount val="20"/>
                <c:pt idx="0">
                  <c:v>39</c:v>
                </c:pt>
                <c:pt idx="1">
                  <c:v>-108</c:v>
                </c:pt>
                <c:pt idx="2">
                  <c:v>-152</c:v>
                </c:pt>
                <c:pt idx="3">
                  <c:v>25</c:v>
                </c:pt>
                <c:pt idx="4">
                  <c:v>57</c:v>
                </c:pt>
                <c:pt idx="5">
                  <c:v>18</c:v>
                </c:pt>
                <c:pt idx="6">
                  <c:v>-57</c:v>
                </c:pt>
                <c:pt idx="7">
                  <c:v>-515</c:v>
                </c:pt>
                <c:pt idx="8">
                  <c:v>108</c:v>
                </c:pt>
                <c:pt idx="9">
                  <c:v>163</c:v>
                </c:pt>
                <c:pt idx="10">
                  <c:v>221</c:v>
                </c:pt>
                <c:pt idx="11">
                  <c:v>366</c:v>
                </c:pt>
                <c:pt idx="12">
                  <c:v>371</c:v>
                </c:pt>
                <c:pt idx="13">
                  <c:v>12</c:v>
                </c:pt>
                <c:pt idx="14">
                  <c:v>226</c:v>
                </c:pt>
                <c:pt idx="15">
                  <c:v>321.28095999999999</c:v>
                </c:pt>
                <c:pt idx="16">
                  <c:v>334.13219840000005</c:v>
                </c:pt>
                <c:pt idx="17">
                  <c:v>347.49748633600001</c:v>
                </c:pt>
                <c:pt idx="18">
                  <c:v>361.39738578944008</c:v>
                </c:pt>
                <c:pt idx="19">
                  <c:v>375.85328122101771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B-47D2-9CA5-229956E45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8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7.4011183384685597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3232441689469E-2"/>
          <c:y val="4.9052396878483832E-2"/>
          <c:w val="0.83287634258483645"/>
          <c:h val="0.73684179109718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'20210812'!$J$1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D79-4DCE-8304-049C3EAA4EA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D79-4DCE-8304-049C3EAA4EA2}"/>
              </c:ext>
            </c:extLst>
          </c:dPt>
          <c:cat>
            <c:numRef>
              <c:f>'20210812'!$E$9:$E$28</c:f>
              <c:numCache>
                <c:formatCode>yyyy"年"m"月";@</c:formatCode>
                <c:ptCount val="20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>
                  <c:v>44166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'20210812'!$J$9:$J$28</c:f>
              <c:numCache>
                <c:formatCode>#,##0_);[Red]\(#,##0\)</c:formatCode>
                <c:ptCount val="20"/>
                <c:pt idx="0">
                  <c:v>39</c:v>
                </c:pt>
                <c:pt idx="1">
                  <c:v>-108</c:v>
                </c:pt>
                <c:pt idx="2">
                  <c:v>-152</c:v>
                </c:pt>
                <c:pt idx="3">
                  <c:v>25</c:v>
                </c:pt>
                <c:pt idx="4">
                  <c:v>57</c:v>
                </c:pt>
                <c:pt idx="5">
                  <c:v>18</c:v>
                </c:pt>
                <c:pt idx="6">
                  <c:v>-57</c:v>
                </c:pt>
                <c:pt idx="7">
                  <c:v>-515</c:v>
                </c:pt>
                <c:pt idx="8">
                  <c:v>108</c:v>
                </c:pt>
                <c:pt idx="9">
                  <c:v>163</c:v>
                </c:pt>
                <c:pt idx="10">
                  <c:v>221</c:v>
                </c:pt>
                <c:pt idx="11">
                  <c:v>366</c:v>
                </c:pt>
                <c:pt idx="12">
                  <c:v>371</c:v>
                </c:pt>
                <c:pt idx="13">
                  <c:v>12</c:v>
                </c:pt>
                <c:pt idx="14">
                  <c:v>226</c:v>
                </c:pt>
                <c:pt idx="15">
                  <c:v>296.61939999999998</c:v>
                </c:pt>
                <c:pt idx="16">
                  <c:v>305.51798200000002</c:v>
                </c:pt>
                <c:pt idx="17">
                  <c:v>314.68352146000001</c:v>
                </c:pt>
                <c:pt idx="18">
                  <c:v>324.12402710380002</c:v>
                </c:pt>
                <c:pt idx="19">
                  <c:v>333.84774791691405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79-4DCE-8304-049C3EAA4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'20210812'!$L$1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'20210812'!$E$9:$E$28</c:f>
              <c:numCache>
                <c:formatCode>yyyy"年"m"月";@</c:formatCode>
                <c:ptCount val="20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>
                  <c:v>44166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'20210812'!$L$9:$L$28</c:f>
              <c:numCache>
                <c:formatCode>0.0</c:formatCode>
                <c:ptCount val="20"/>
                <c:pt idx="0">
                  <c:v>9.8000000000000007</c:v>
                </c:pt>
                <c:pt idx="1">
                  <c:v>0</c:v>
                </c:pt>
                <c:pt idx="2">
                  <c:v>0</c:v>
                </c:pt>
                <c:pt idx="3">
                  <c:v>6.3</c:v>
                </c:pt>
                <c:pt idx="4">
                  <c:v>14.3</c:v>
                </c:pt>
                <c:pt idx="5">
                  <c:v>4.5</c:v>
                </c:pt>
                <c:pt idx="6">
                  <c:v>0</c:v>
                </c:pt>
                <c:pt idx="7">
                  <c:v>0</c:v>
                </c:pt>
                <c:pt idx="8">
                  <c:v>27</c:v>
                </c:pt>
                <c:pt idx="9">
                  <c:v>40.799999999999997</c:v>
                </c:pt>
                <c:pt idx="10">
                  <c:v>55.3</c:v>
                </c:pt>
                <c:pt idx="11">
                  <c:v>91.6</c:v>
                </c:pt>
                <c:pt idx="12">
                  <c:v>92.8</c:v>
                </c:pt>
                <c:pt idx="13">
                  <c:v>3</c:v>
                </c:pt>
                <c:pt idx="14" formatCode="#,##0_);[Red]\(#,##0\)">
                  <c:v>57.2</c:v>
                </c:pt>
                <c:pt idx="15">
                  <c:v>74.194825660377347</c:v>
                </c:pt>
                <c:pt idx="16">
                  <c:v>76.420670430188679</c:v>
                </c:pt>
                <c:pt idx="17">
                  <c:v>78.713290543094331</c:v>
                </c:pt>
                <c:pt idx="18">
                  <c:v>81.074689259387171</c:v>
                </c:pt>
                <c:pt idx="19">
                  <c:v>83.506929937168792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79-4DCE-8304-049C3EAA4EA2}"/>
            </c:ext>
          </c:extLst>
        </c:ser>
        <c:ser>
          <c:idx val="2"/>
          <c:order val="2"/>
          <c:tx>
            <c:strRef>
              <c:f>'20210812'!$P$1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'20210812'!$E$9:$E$28</c:f>
              <c:numCache>
                <c:formatCode>yyyy"年"m"月";@</c:formatCode>
                <c:ptCount val="20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>
                  <c:v>44166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'20210812'!$P$9:$P$28</c:f>
              <c:numCache>
                <c:formatCode>General</c:formatCode>
                <c:ptCount val="20"/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5</c:v>
                </c:pt>
                <c:pt idx="12" formatCode="#,##0_);[Red]\(#,##0\)">
                  <c:v>10</c:v>
                </c:pt>
                <c:pt idx="13" formatCode="#,##0_);[Red]\(#,##0\)">
                  <c:v>12</c:v>
                </c:pt>
                <c:pt idx="14" formatCode="#,##0_);[Red]\(#,##0\)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79-4DCE-8304-049C3EAA4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13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9483702835017964"/>
          <c:h val="7.52513628104179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1183684563701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'20210812'!$F$1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0D3-41C4-B370-A3C43ABA4326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0D3-41C4-B370-A3C43ABA4326}"/>
              </c:ext>
            </c:extLst>
          </c:dPt>
          <c:cat>
            <c:numRef>
              <c:f>'20210812'!$E$9:$E$28</c:f>
              <c:numCache>
                <c:formatCode>yyyy"年"m"月";@</c:formatCode>
                <c:ptCount val="20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>
                  <c:v>44166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'20210812'!$F$9:$F$28</c:f>
              <c:numCache>
                <c:formatCode>#,##0_);[Red]\(#,##0\)</c:formatCode>
                <c:ptCount val="20"/>
                <c:pt idx="0">
                  <c:v>4510</c:v>
                </c:pt>
                <c:pt idx="1">
                  <c:v>4845</c:v>
                </c:pt>
                <c:pt idx="2">
                  <c:v>4293</c:v>
                </c:pt>
                <c:pt idx="3">
                  <c:v>4603</c:v>
                </c:pt>
                <c:pt idx="4">
                  <c:v>4328</c:v>
                </c:pt>
                <c:pt idx="5">
                  <c:v>4256</c:v>
                </c:pt>
                <c:pt idx="6">
                  <c:v>4018</c:v>
                </c:pt>
                <c:pt idx="7">
                  <c:v>4062</c:v>
                </c:pt>
                <c:pt idx="8">
                  <c:v>3704</c:v>
                </c:pt>
                <c:pt idx="9">
                  <c:v>4099</c:v>
                </c:pt>
                <c:pt idx="10">
                  <c:v>4379</c:v>
                </c:pt>
                <c:pt idx="11">
                  <c:v>5317</c:v>
                </c:pt>
                <c:pt idx="12">
                  <c:v>5757</c:v>
                </c:pt>
                <c:pt idx="13">
                  <c:v>4990</c:v>
                </c:pt>
                <c:pt idx="14">
                  <c:v>5236</c:v>
                </c:pt>
                <c:pt idx="15">
                  <c:v>5393.08</c:v>
                </c:pt>
                <c:pt idx="16">
                  <c:v>5554.8724000000002</c:v>
                </c:pt>
                <c:pt idx="17">
                  <c:v>5721.5185719999999</c:v>
                </c:pt>
                <c:pt idx="18">
                  <c:v>5893.1641291599999</c:v>
                </c:pt>
                <c:pt idx="19">
                  <c:v>6069.9590530348005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D3-41C4-B370-A3C43ABA4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'20210812'!$H$1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'20210812'!$E$9:$E$28</c:f>
              <c:numCache>
                <c:formatCode>yyyy"年"m"月";@</c:formatCode>
                <c:ptCount val="20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>
                  <c:v>44166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'20210812'!$H$9:$H$28</c:f>
              <c:numCache>
                <c:formatCode>#,##0_);[Red]\(#,##0\)</c:formatCode>
                <c:ptCount val="20"/>
                <c:pt idx="0">
                  <c:v>172</c:v>
                </c:pt>
                <c:pt idx="1">
                  <c:v>-30</c:v>
                </c:pt>
                <c:pt idx="2">
                  <c:v>-133</c:v>
                </c:pt>
                <c:pt idx="3">
                  <c:v>75</c:v>
                </c:pt>
                <c:pt idx="4">
                  <c:v>168</c:v>
                </c:pt>
                <c:pt idx="5">
                  <c:v>108</c:v>
                </c:pt>
                <c:pt idx="6">
                  <c:v>-101</c:v>
                </c:pt>
                <c:pt idx="7">
                  <c:v>-386</c:v>
                </c:pt>
                <c:pt idx="8">
                  <c:v>131</c:v>
                </c:pt>
                <c:pt idx="9">
                  <c:v>180</c:v>
                </c:pt>
                <c:pt idx="10">
                  <c:v>264</c:v>
                </c:pt>
                <c:pt idx="11">
                  <c:v>444</c:v>
                </c:pt>
                <c:pt idx="12">
                  <c:v>501</c:v>
                </c:pt>
                <c:pt idx="13">
                  <c:v>156</c:v>
                </c:pt>
                <c:pt idx="14">
                  <c:v>360</c:v>
                </c:pt>
                <c:pt idx="15">
                  <c:v>361.33636000000001</c:v>
                </c:pt>
                <c:pt idx="16">
                  <c:v>372.17645080000005</c:v>
                </c:pt>
                <c:pt idx="17">
                  <c:v>383.34174432400005</c:v>
                </c:pt>
                <c:pt idx="18">
                  <c:v>394.84199665372</c:v>
                </c:pt>
                <c:pt idx="19">
                  <c:v>406.68725655333168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D3-41C4-B370-A3C43ABA4326}"/>
            </c:ext>
          </c:extLst>
        </c:ser>
        <c:ser>
          <c:idx val="2"/>
          <c:order val="2"/>
          <c:tx>
            <c:strRef>
              <c:f>'20210812'!$J$1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'20210812'!$E$9:$E$28</c:f>
              <c:numCache>
                <c:formatCode>yyyy"年"m"月";@</c:formatCode>
                <c:ptCount val="20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>
                  <c:v>44166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'20210812'!$J$9:$J$28</c:f>
              <c:numCache>
                <c:formatCode>#,##0_);[Red]\(#,##0\)</c:formatCode>
                <c:ptCount val="20"/>
                <c:pt idx="0">
                  <c:v>39</c:v>
                </c:pt>
                <c:pt idx="1">
                  <c:v>-108</c:v>
                </c:pt>
                <c:pt idx="2">
                  <c:v>-152</c:v>
                </c:pt>
                <c:pt idx="3">
                  <c:v>25</c:v>
                </c:pt>
                <c:pt idx="4">
                  <c:v>57</c:v>
                </c:pt>
                <c:pt idx="5">
                  <c:v>18</c:v>
                </c:pt>
                <c:pt idx="6">
                  <c:v>-57</c:v>
                </c:pt>
                <c:pt idx="7">
                  <c:v>-515</c:v>
                </c:pt>
                <c:pt idx="8">
                  <c:v>108</c:v>
                </c:pt>
                <c:pt idx="9">
                  <c:v>163</c:v>
                </c:pt>
                <c:pt idx="10">
                  <c:v>221</c:v>
                </c:pt>
                <c:pt idx="11">
                  <c:v>366</c:v>
                </c:pt>
                <c:pt idx="12">
                  <c:v>371</c:v>
                </c:pt>
                <c:pt idx="13">
                  <c:v>12</c:v>
                </c:pt>
                <c:pt idx="14">
                  <c:v>226</c:v>
                </c:pt>
                <c:pt idx="15">
                  <c:v>296.61939999999998</c:v>
                </c:pt>
                <c:pt idx="16">
                  <c:v>305.51798200000002</c:v>
                </c:pt>
                <c:pt idx="17">
                  <c:v>314.68352146000001</c:v>
                </c:pt>
                <c:pt idx="18">
                  <c:v>324.12402710380002</c:v>
                </c:pt>
                <c:pt idx="19">
                  <c:v>333.84774791691405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D3-41C4-B370-A3C43ABA4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8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7.4011183384685597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3232441689469E-2"/>
          <c:y val="4.9052396878483832E-2"/>
          <c:w val="0.83287634258483645"/>
          <c:h val="0.73684179109718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'20210513'!$J$1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0D-4B13-863C-155A5E785884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C0D-4B13-863C-155A5E785884}"/>
              </c:ext>
            </c:extLst>
          </c:dPt>
          <c:cat>
            <c:numRef>
              <c:f>'20210513'!$E$9:$E$28</c:f>
              <c:numCache>
                <c:formatCode>yyyy"年"m"月";@</c:formatCode>
                <c:ptCount val="20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>
                  <c:v>44166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'20210513'!$J$9:$J$28</c:f>
              <c:numCache>
                <c:formatCode>#,##0_);[Red]\(#,##0\)</c:formatCode>
                <c:ptCount val="20"/>
                <c:pt idx="0">
                  <c:v>39</c:v>
                </c:pt>
                <c:pt idx="1">
                  <c:v>-108</c:v>
                </c:pt>
                <c:pt idx="2">
                  <c:v>-152</c:v>
                </c:pt>
                <c:pt idx="3">
                  <c:v>25</c:v>
                </c:pt>
                <c:pt idx="4">
                  <c:v>57</c:v>
                </c:pt>
                <c:pt idx="5">
                  <c:v>18</c:v>
                </c:pt>
                <c:pt idx="6">
                  <c:v>-57</c:v>
                </c:pt>
                <c:pt idx="7">
                  <c:v>-515</c:v>
                </c:pt>
                <c:pt idx="8">
                  <c:v>108</c:v>
                </c:pt>
                <c:pt idx="9">
                  <c:v>163</c:v>
                </c:pt>
                <c:pt idx="10">
                  <c:v>221</c:v>
                </c:pt>
                <c:pt idx="11">
                  <c:v>366</c:v>
                </c:pt>
                <c:pt idx="12">
                  <c:v>371</c:v>
                </c:pt>
                <c:pt idx="13">
                  <c:v>12</c:v>
                </c:pt>
                <c:pt idx="14">
                  <c:v>412</c:v>
                </c:pt>
                <c:pt idx="15">
                  <c:v>304.09719999999999</c:v>
                </c:pt>
                <c:pt idx="16">
                  <c:v>313.22011600000002</c:v>
                </c:pt>
                <c:pt idx="17">
                  <c:v>322.61671948000003</c:v>
                </c:pt>
                <c:pt idx="18">
                  <c:v>332.29522106440004</c:v>
                </c:pt>
                <c:pt idx="19">
                  <c:v>342.26407769633204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0D-4B13-863C-155A5E785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'20210513'!$L$1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'20210513'!$E$9:$E$28</c:f>
              <c:numCache>
                <c:formatCode>yyyy"年"m"月";@</c:formatCode>
                <c:ptCount val="20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>
                  <c:v>44166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'20210513'!$L$9:$L$28</c:f>
              <c:numCache>
                <c:formatCode>0.0</c:formatCode>
                <c:ptCount val="20"/>
                <c:pt idx="0">
                  <c:v>9.8000000000000007</c:v>
                </c:pt>
                <c:pt idx="1">
                  <c:v>0</c:v>
                </c:pt>
                <c:pt idx="2">
                  <c:v>0</c:v>
                </c:pt>
                <c:pt idx="3">
                  <c:v>6.3</c:v>
                </c:pt>
                <c:pt idx="4">
                  <c:v>14.3</c:v>
                </c:pt>
                <c:pt idx="5">
                  <c:v>4.5</c:v>
                </c:pt>
                <c:pt idx="6">
                  <c:v>0</c:v>
                </c:pt>
                <c:pt idx="7">
                  <c:v>0</c:v>
                </c:pt>
                <c:pt idx="8">
                  <c:v>27</c:v>
                </c:pt>
                <c:pt idx="9">
                  <c:v>40.799999999999997</c:v>
                </c:pt>
                <c:pt idx="10">
                  <c:v>55.3</c:v>
                </c:pt>
                <c:pt idx="11">
                  <c:v>91.6</c:v>
                </c:pt>
                <c:pt idx="12">
                  <c:v>92.8</c:v>
                </c:pt>
                <c:pt idx="13">
                  <c:v>3</c:v>
                </c:pt>
                <c:pt idx="14" formatCode="#,##0_);[Red]\(#,##0\)">
                  <c:v>104.4</c:v>
                </c:pt>
                <c:pt idx="15">
                  <c:v>76.065283450134771</c:v>
                </c:pt>
                <c:pt idx="16">
                  <c:v>78.347241953638814</c:v>
                </c:pt>
                <c:pt idx="17">
                  <c:v>80.697659212247984</c:v>
                </c:pt>
                <c:pt idx="18">
                  <c:v>83.118588988615414</c:v>
                </c:pt>
                <c:pt idx="19">
                  <c:v>85.612146658273886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0D-4B13-863C-155A5E785884}"/>
            </c:ext>
          </c:extLst>
        </c:ser>
        <c:ser>
          <c:idx val="2"/>
          <c:order val="2"/>
          <c:tx>
            <c:strRef>
              <c:f>'20210513'!$P$1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'20210513'!$E$9:$E$28</c:f>
              <c:numCache>
                <c:formatCode>yyyy"年"m"月";@</c:formatCode>
                <c:ptCount val="20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>
                  <c:v>44166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'20210513'!$P$9:$P$28</c:f>
              <c:numCache>
                <c:formatCode>General</c:formatCode>
                <c:ptCount val="20"/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5</c:v>
                </c:pt>
                <c:pt idx="12" formatCode="#,##0_);[Red]\(#,##0\)">
                  <c:v>10</c:v>
                </c:pt>
                <c:pt idx="13" formatCode="#,##0_);[Red]\(#,##0\)">
                  <c:v>12</c:v>
                </c:pt>
                <c:pt idx="14" formatCode="#,##0_);[Red]\(#,##0\)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0D-4B13-863C-155A5E785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13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9483702835017964"/>
          <c:h val="7.52513628104179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1183684563701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'20210513'!$F$1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11-4768-B228-9ABEF468DADF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11-4768-B228-9ABEF468DADF}"/>
              </c:ext>
            </c:extLst>
          </c:dPt>
          <c:cat>
            <c:numRef>
              <c:f>'20210513'!$E$9:$E$28</c:f>
              <c:numCache>
                <c:formatCode>yyyy"年"m"月";@</c:formatCode>
                <c:ptCount val="20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>
                  <c:v>44166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'20210513'!$F$9:$F$28</c:f>
              <c:numCache>
                <c:formatCode>#,##0_);[Red]\(#,##0\)</c:formatCode>
                <c:ptCount val="20"/>
                <c:pt idx="0">
                  <c:v>4510</c:v>
                </c:pt>
                <c:pt idx="1">
                  <c:v>4845</c:v>
                </c:pt>
                <c:pt idx="2">
                  <c:v>4293</c:v>
                </c:pt>
                <c:pt idx="3">
                  <c:v>4603</c:v>
                </c:pt>
                <c:pt idx="4">
                  <c:v>4328</c:v>
                </c:pt>
                <c:pt idx="5">
                  <c:v>4256</c:v>
                </c:pt>
                <c:pt idx="6">
                  <c:v>4018</c:v>
                </c:pt>
                <c:pt idx="7">
                  <c:v>4062</c:v>
                </c:pt>
                <c:pt idx="8">
                  <c:v>3704</c:v>
                </c:pt>
                <c:pt idx="9">
                  <c:v>4099</c:v>
                </c:pt>
                <c:pt idx="10">
                  <c:v>4379</c:v>
                </c:pt>
                <c:pt idx="11">
                  <c:v>5317</c:v>
                </c:pt>
                <c:pt idx="12">
                  <c:v>5757</c:v>
                </c:pt>
                <c:pt idx="13">
                  <c:v>4990</c:v>
                </c:pt>
                <c:pt idx="14">
                  <c:v>5368</c:v>
                </c:pt>
                <c:pt idx="15">
                  <c:v>5529.04</c:v>
                </c:pt>
                <c:pt idx="16">
                  <c:v>5694.9112000000005</c:v>
                </c:pt>
                <c:pt idx="17">
                  <c:v>5865.7585360000003</c:v>
                </c:pt>
                <c:pt idx="18">
                  <c:v>6041.7312920800005</c:v>
                </c:pt>
                <c:pt idx="19">
                  <c:v>6222.9832308424002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11-4768-B228-9ABEF468D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'20210513'!$H$1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'20210513'!$E$9:$E$28</c:f>
              <c:numCache>
                <c:formatCode>yyyy"年"m"月";@</c:formatCode>
                <c:ptCount val="20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>
                  <c:v>44166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'20210513'!$H$9:$H$28</c:f>
              <c:numCache>
                <c:formatCode>#,##0_);[Red]\(#,##0\)</c:formatCode>
                <c:ptCount val="20"/>
                <c:pt idx="0">
                  <c:v>172</c:v>
                </c:pt>
                <c:pt idx="1">
                  <c:v>-30</c:v>
                </c:pt>
                <c:pt idx="2">
                  <c:v>-133</c:v>
                </c:pt>
                <c:pt idx="3">
                  <c:v>75</c:v>
                </c:pt>
                <c:pt idx="4">
                  <c:v>168</c:v>
                </c:pt>
                <c:pt idx="5">
                  <c:v>108</c:v>
                </c:pt>
                <c:pt idx="6">
                  <c:v>-101</c:v>
                </c:pt>
                <c:pt idx="7">
                  <c:v>-386</c:v>
                </c:pt>
                <c:pt idx="8">
                  <c:v>131</c:v>
                </c:pt>
                <c:pt idx="9">
                  <c:v>180</c:v>
                </c:pt>
                <c:pt idx="10">
                  <c:v>264</c:v>
                </c:pt>
                <c:pt idx="11">
                  <c:v>444</c:v>
                </c:pt>
                <c:pt idx="12">
                  <c:v>501</c:v>
                </c:pt>
                <c:pt idx="13">
                  <c:v>156</c:v>
                </c:pt>
                <c:pt idx="14">
                  <c:v>556</c:v>
                </c:pt>
                <c:pt idx="15">
                  <c:v>370.44568000000004</c:v>
                </c:pt>
                <c:pt idx="16">
                  <c:v>381.55905040000005</c:v>
                </c:pt>
                <c:pt idx="17">
                  <c:v>393.00582191200004</c:v>
                </c:pt>
                <c:pt idx="18">
                  <c:v>404.79599656936006</c:v>
                </c:pt>
                <c:pt idx="19">
                  <c:v>416.93987646644086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11-4768-B228-9ABEF468DADF}"/>
            </c:ext>
          </c:extLst>
        </c:ser>
        <c:ser>
          <c:idx val="2"/>
          <c:order val="2"/>
          <c:tx>
            <c:strRef>
              <c:f>'20210513'!$J$1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'20210513'!$E$9:$E$28</c:f>
              <c:numCache>
                <c:formatCode>yyyy"年"m"月";@</c:formatCode>
                <c:ptCount val="20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>
                  <c:v>44166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'20210513'!$J$9:$J$28</c:f>
              <c:numCache>
                <c:formatCode>#,##0_);[Red]\(#,##0\)</c:formatCode>
                <c:ptCount val="20"/>
                <c:pt idx="0">
                  <c:v>39</c:v>
                </c:pt>
                <c:pt idx="1">
                  <c:v>-108</c:v>
                </c:pt>
                <c:pt idx="2">
                  <c:v>-152</c:v>
                </c:pt>
                <c:pt idx="3">
                  <c:v>25</c:v>
                </c:pt>
                <c:pt idx="4">
                  <c:v>57</c:v>
                </c:pt>
                <c:pt idx="5">
                  <c:v>18</c:v>
                </c:pt>
                <c:pt idx="6">
                  <c:v>-57</c:v>
                </c:pt>
                <c:pt idx="7">
                  <c:v>-515</c:v>
                </c:pt>
                <c:pt idx="8">
                  <c:v>108</c:v>
                </c:pt>
                <c:pt idx="9">
                  <c:v>163</c:v>
                </c:pt>
                <c:pt idx="10">
                  <c:v>221</c:v>
                </c:pt>
                <c:pt idx="11">
                  <c:v>366</c:v>
                </c:pt>
                <c:pt idx="12">
                  <c:v>371</c:v>
                </c:pt>
                <c:pt idx="13">
                  <c:v>12</c:v>
                </c:pt>
                <c:pt idx="14">
                  <c:v>412</c:v>
                </c:pt>
                <c:pt idx="15">
                  <c:v>304.09719999999999</c:v>
                </c:pt>
                <c:pt idx="16">
                  <c:v>313.22011600000002</c:v>
                </c:pt>
                <c:pt idx="17">
                  <c:v>322.61671948000003</c:v>
                </c:pt>
                <c:pt idx="18">
                  <c:v>332.29522106440004</c:v>
                </c:pt>
                <c:pt idx="19">
                  <c:v>342.26407769633204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11-4768-B228-9ABEF468D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8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7.4011183384685597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3232441689469E-2"/>
          <c:y val="4.9052396878483832E-2"/>
          <c:w val="0.83287634258483645"/>
          <c:h val="0.73684179109718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'20210212'!$J$1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36C-42BB-B9A1-B3449E7F3C2F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36C-42BB-B9A1-B3449E7F3C2F}"/>
              </c:ext>
            </c:extLst>
          </c:dPt>
          <c:cat>
            <c:numRef>
              <c:f>'20210212'!$E$9:$E$28</c:f>
              <c:numCache>
                <c:formatCode>yyyy"年"m"月";@</c:formatCode>
                <c:ptCount val="20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>
                  <c:v>44166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'20210212'!$J$9:$J$28</c:f>
              <c:numCache>
                <c:formatCode>#,##0_);[Red]\(#,##0\)</c:formatCode>
                <c:ptCount val="20"/>
                <c:pt idx="0">
                  <c:v>39</c:v>
                </c:pt>
                <c:pt idx="1">
                  <c:v>-108</c:v>
                </c:pt>
                <c:pt idx="2">
                  <c:v>-152</c:v>
                </c:pt>
                <c:pt idx="3">
                  <c:v>25</c:v>
                </c:pt>
                <c:pt idx="4">
                  <c:v>57</c:v>
                </c:pt>
                <c:pt idx="5">
                  <c:v>18</c:v>
                </c:pt>
                <c:pt idx="6">
                  <c:v>-57</c:v>
                </c:pt>
                <c:pt idx="7">
                  <c:v>-515</c:v>
                </c:pt>
                <c:pt idx="8">
                  <c:v>108</c:v>
                </c:pt>
                <c:pt idx="9">
                  <c:v>163</c:v>
                </c:pt>
                <c:pt idx="10">
                  <c:v>221</c:v>
                </c:pt>
                <c:pt idx="11">
                  <c:v>366</c:v>
                </c:pt>
                <c:pt idx="12">
                  <c:v>371</c:v>
                </c:pt>
                <c:pt idx="13">
                  <c:v>12</c:v>
                </c:pt>
                <c:pt idx="14">
                  <c:v>242.85397499999996</c:v>
                </c:pt>
                <c:pt idx="15">
                  <c:v>246.49678462499992</c:v>
                </c:pt>
                <c:pt idx="16">
                  <c:v>250.19423639437488</c:v>
                </c:pt>
                <c:pt idx="17">
                  <c:v>253.9471499402905</c:v>
                </c:pt>
                <c:pt idx="18">
                  <c:v>257.75635718939486</c:v>
                </c:pt>
                <c:pt idx="19">
                  <c:v>261.62270254723575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6C-42BB-B9A1-B3449E7F3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'20210212'!$L$1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'20210212'!$E$9:$E$28</c:f>
              <c:numCache>
                <c:formatCode>yyyy"年"m"月";@</c:formatCode>
                <c:ptCount val="20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>
                  <c:v>44166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'20210212'!$L$9:$L$28</c:f>
              <c:numCache>
                <c:formatCode>0.0</c:formatCode>
                <c:ptCount val="20"/>
                <c:pt idx="0">
                  <c:v>9.8000000000000007</c:v>
                </c:pt>
                <c:pt idx="1">
                  <c:v>0</c:v>
                </c:pt>
                <c:pt idx="2">
                  <c:v>0</c:v>
                </c:pt>
                <c:pt idx="3">
                  <c:v>6.3</c:v>
                </c:pt>
                <c:pt idx="4">
                  <c:v>14.3</c:v>
                </c:pt>
                <c:pt idx="5">
                  <c:v>4.5</c:v>
                </c:pt>
                <c:pt idx="6">
                  <c:v>0</c:v>
                </c:pt>
                <c:pt idx="7">
                  <c:v>0</c:v>
                </c:pt>
                <c:pt idx="8">
                  <c:v>27</c:v>
                </c:pt>
                <c:pt idx="9">
                  <c:v>40.799999999999997</c:v>
                </c:pt>
                <c:pt idx="10">
                  <c:v>55.3</c:v>
                </c:pt>
                <c:pt idx="11">
                  <c:v>91.6</c:v>
                </c:pt>
                <c:pt idx="12">
                  <c:v>92.8</c:v>
                </c:pt>
                <c:pt idx="13">
                  <c:v>3</c:v>
                </c:pt>
                <c:pt idx="14">
                  <c:v>60.746223396226398</c:v>
                </c:pt>
                <c:pt idx="15">
                  <c:v>61.657416747169783</c:v>
                </c:pt>
                <c:pt idx="16">
                  <c:v>62.582277998377322</c:v>
                </c:pt>
                <c:pt idx="17">
                  <c:v>63.521012168352982</c:v>
                </c:pt>
                <c:pt idx="18">
                  <c:v>64.473827350878281</c:v>
                </c:pt>
                <c:pt idx="19">
                  <c:v>65.440934761141435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6C-42BB-B9A1-B3449E7F3C2F}"/>
            </c:ext>
          </c:extLst>
        </c:ser>
        <c:ser>
          <c:idx val="2"/>
          <c:order val="2"/>
          <c:tx>
            <c:strRef>
              <c:f>'20210212'!$P$1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'20210212'!$E$9:$E$28</c:f>
              <c:numCache>
                <c:formatCode>yyyy"年"m"月";@</c:formatCode>
                <c:ptCount val="20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>
                  <c:v>44166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'20210212'!$P$9:$P$28</c:f>
              <c:numCache>
                <c:formatCode>General</c:formatCode>
                <c:ptCount val="20"/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5</c:v>
                </c:pt>
                <c:pt idx="12" formatCode="#,##0_);[Red]\(#,##0\)">
                  <c:v>10</c:v>
                </c:pt>
                <c:pt idx="13" formatCode="#,##0_);[Red]\(#,##0\)">
                  <c:v>12</c:v>
                </c:pt>
                <c:pt idx="14" formatCode="#,##0_);[Red]\(#,##0\)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6C-42BB-B9A1-B3449E7F3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13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9483702835017964"/>
          <c:h val="7.52513628104179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'20210212'!$F$1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72-445B-8287-0ECDC759552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72-445B-8287-0ECDC7595523}"/>
              </c:ext>
            </c:extLst>
          </c:dPt>
          <c:cat>
            <c:numRef>
              <c:f>'20210212'!$E$9:$E$28</c:f>
              <c:numCache>
                <c:formatCode>yyyy"年"m"月";@</c:formatCode>
                <c:ptCount val="20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>
                  <c:v>44166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'20210212'!$F$9:$F$28</c:f>
              <c:numCache>
                <c:formatCode>#,##0_);[Red]\(#,##0\)</c:formatCode>
                <c:ptCount val="20"/>
                <c:pt idx="0">
                  <c:v>4510</c:v>
                </c:pt>
                <c:pt idx="1">
                  <c:v>4845</c:v>
                </c:pt>
                <c:pt idx="2">
                  <c:v>4293</c:v>
                </c:pt>
                <c:pt idx="3">
                  <c:v>4603</c:v>
                </c:pt>
                <c:pt idx="4">
                  <c:v>4328</c:v>
                </c:pt>
                <c:pt idx="5">
                  <c:v>4256</c:v>
                </c:pt>
                <c:pt idx="6">
                  <c:v>4018</c:v>
                </c:pt>
                <c:pt idx="7">
                  <c:v>4062</c:v>
                </c:pt>
                <c:pt idx="8">
                  <c:v>3704</c:v>
                </c:pt>
                <c:pt idx="9">
                  <c:v>4099</c:v>
                </c:pt>
                <c:pt idx="10">
                  <c:v>4379</c:v>
                </c:pt>
                <c:pt idx="11">
                  <c:v>5317</c:v>
                </c:pt>
                <c:pt idx="12">
                  <c:v>5757</c:v>
                </c:pt>
                <c:pt idx="13">
                  <c:v>4990</c:v>
                </c:pt>
                <c:pt idx="14">
                  <c:v>5396.7549999999992</c:v>
                </c:pt>
                <c:pt idx="15">
                  <c:v>5477.7063249999983</c:v>
                </c:pt>
                <c:pt idx="16">
                  <c:v>5559.8719198749977</c:v>
                </c:pt>
                <c:pt idx="17">
                  <c:v>5643.2699986731222</c:v>
                </c:pt>
                <c:pt idx="18">
                  <c:v>5727.9190486532189</c:v>
                </c:pt>
                <c:pt idx="19">
                  <c:v>5813.8378343830163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72-445B-8287-0ECDC7595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'20210212'!$H$1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'20210212'!$E$9:$E$28</c:f>
              <c:numCache>
                <c:formatCode>yyyy"年"m"月";@</c:formatCode>
                <c:ptCount val="20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>
                  <c:v>44166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'20210212'!$H$9:$H$28</c:f>
              <c:numCache>
                <c:formatCode>#,##0_);[Red]\(#,##0\)</c:formatCode>
                <c:ptCount val="20"/>
                <c:pt idx="0">
                  <c:v>172</c:v>
                </c:pt>
                <c:pt idx="1">
                  <c:v>-30</c:v>
                </c:pt>
                <c:pt idx="2">
                  <c:v>-133</c:v>
                </c:pt>
                <c:pt idx="3">
                  <c:v>75</c:v>
                </c:pt>
                <c:pt idx="4">
                  <c:v>168</c:v>
                </c:pt>
                <c:pt idx="5">
                  <c:v>108</c:v>
                </c:pt>
                <c:pt idx="6">
                  <c:v>-101</c:v>
                </c:pt>
                <c:pt idx="7">
                  <c:v>-386</c:v>
                </c:pt>
                <c:pt idx="8">
                  <c:v>131</c:v>
                </c:pt>
                <c:pt idx="9">
                  <c:v>180</c:v>
                </c:pt>
                <c:pt idx="10">
                  <c:v>264</c:v>
                </c:pt>
                <c:pt idx="11">
                  <c:v>444</c:v>
                </c:pt>
                <c:pt idx="12">
                  <c:v>501</c:v>
                </c:pt>
                <c:pt idx="13">
                  <c:v>156</c:v>
                </c:pt>
                <c:pt idx="14">
                  <c:v>361.58258499999999</c:v>
                </c:pt>
                <c:pt idx="15">
                  <c:v>367.00632377499988</c:v>
                </c:pt>
                <c:pt idx="16">
                  <c:v>372.51141863162485</c:v>
                </c:pt>
                <c:pt idx="17">
                  <c:v>378.09908991109921</c:v>
                </c:pt>
                <c:pt idx="18">
                  <c:v>383.77057625976568</c:v>
                </c:pt>
                <c:pt idx="19">
                  <c:v>389.5271349036621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72-445B-8287-0ECDC7595523}"/>
            </c:ext>
          </c:extLst>
        </c:ser>
        <c:ser>
          <c:idx val="2"/>
          <c:order val="2"/>
          <c:tx>
            <c:strRef>
              <c:f>'20210212'!$J$1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'20210212'!$E$9:$E$28</c:f>
              <c:numCache>
                <c:formatCode>yyyy"年"m"月";@</c:formatCode>
                <c:ptCount val="20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>
                  <c:v>44166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'20210212'!$J$9:$J$28</c:f>
              <c:numCache>
                <c:formatCode>#,##0_);[Red]\(#,##0\)</c:formatCode>
                <c:ptCount val="20"/>
                <c:pt idx="0">
                  <c:v>39</c:v>
                </c:pt>
                <c:pt idx="1">
                  <c:v>-108</c:v>
                </c:pt>
                <c:pt idx="2">
                  <c:v>-152</c:v>
                </c:pt>
                <c:pt idx="3">
                  <c:v>25</c:v>
                </c:pt>
                <c:pt idx="4">
                  <c:v>57</c:v>
                </c:pt>
                <c:pt idx="5">
                  <c:v>18</c:v>
                </c:pt>
                <c:pt idx="6">
                  <c:v>-57</c:v>
                </c:pt>
                <c:pt idx="7">
                  <c:v>-515</c:v>
                </c:pt>
                <c:pt idx="8">
                  <c:v>108</c:v>
                </c:pt>
                <c:pt idx="9">
                  <c:v>163</c:v>
                </c:pt>
                <c:pt idx="10">
                  <c:v>221</c:v>
                </c:pt>
                <c:pt idx="11">
                  <c:v>366</c:v>
                </c:pt>
                <c:pt idx="12">
                  <c:v>371</c:v>
                </c:pt>
                <c:pt idx="13">
                  <c:v>12</c:v>
                </c:pt>
                <c:pt idx="14">
                  <c:v>242.85397499999996</c:v>
                </c:pt>
                <c:pt idx="15">
                  <c:v>246.49678462499992</c:v>
                </c:pt>
                <c:pt idx="16">
                  <c:v>250.19423639437488</c:v>
                </c:pt>
                <c:pt idx="17">
                  <c:v>253.9471499402905</c:v>
                </c:pt>
                <c:pt idx="18">
                  <c:v>257.75635718939486</c:v>
                </c:pt>
                <c:pt idx="19">
                  <c:v>261.62270254723575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72-445B-8287-0ECDC7595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8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7.4011183384685597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3232441689469E-2"/>
          <c:y val="4.9052396878483832E-2"/>
          <c:w val="0.83287634258483645"/>
          <c:h val="0.73684179109718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'20201111'!$J$1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04-44B1-BF15-B8DFE4689106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B04-44B1-BF15-B8DFE4689106}"/>
              </c:ext>
            </c:extLst>
          </c:dPt>
          <c:cat>
            <c:numRef>
              <c:f>'20201111'!$E$9:$E$27</c:f>
              <c:numCache>
                <c:formatCode>yyyy"年"m"月";@</c:formatCode>
                <c:ptCount val="19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 formatCode="General">
                  <c:v>2020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'20201111'!$J$9:$J$27</c:f>
              <c:numCache>
                <c:formatCode>#,##0_);[Red]\(#,##0\)</c:formatCode>
                <c:ptCount val="19"/>
                <c:pt idx="0">
                  <c:v>39</c:v>
                </c:pt>
                <c:pt idx="1">
                  <c:v>-108</c:v>
                </c:pt>
                <c:pt idx="2">
                  <c:v>-152</c:v>
                </c:pt>
                <c:pt idx="3">
                  <c:v>25</c:v>
                </c:pt>
                <c:pt idx="4">
                  <c:v>57</c:v>
                </c:pt>
                <c:pt idx="5">
                  <c:v>18</c:v>
                </c:pt>
                <c:pt idx="6">
                  <c:v>-57</c:v>
                </c:pt>
                <c:pt idx="7">
                  <c:v>-515</c:v>
                </c:pt>
                <c:pt idx="8">
                  <c:v>108</c:v>
                </c:pt>
                <c:pt idx="9">
                  <c:v>163</c:v>
                </c:pt>
                <c:pt idx="10">
                  <c:v>221</c:v>
                </c:pt>
                <c:pt idx="11">
                  <c:v>366</c:v>
                </c:pt>
                <c:pt idx="12">
                  <c:v>371</c:v>
                </c:pt>
                <c:pt idx="13">
                  <c:v>-54.666666666666664</c:v>
                </c:pt>
                <c:pt idx="14">
                  <c:v>323.80529999999993</c:v>
                </c:pt>
                <c:pt idx="15">
                  <c:v>328.66237949999987</c:v>
                </c:pt>
                <c:pt idx="16">
                  <c:v>333.59231519249983</c:v>
                </c:pt>
                <c:pt idx="17">
                  <c:v>338.59619992038733</c:v>
                </c:pt>
                <c:pt idx="18">
                  <c:v>343.67514291919309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04-44B1-BF15-B8DFE4689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'20201111'!$L$1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'20201111'!$E$9:$E$27</c:f>
              <c:numCache>
                <c:formatCode>yyyy"年"m"月";@</c:formatCode>
                <c:ptCount val="19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 formatCode="General">
                  <c:v>2020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'20201111'!$L$9:$L$27</c:f>
              <c:numCache>
                <c:formatCode>0.0</c:formatCode>
                <c:ptCount val="19"/>
                <c:pt idx="0">
                  <c:v>9.8000000000000007</c:v>
                </c:pt>
                <c:pt idx="1">
                  <c:v>0</c:v>
                </c:pt>
                <c:pt idx="2">
                  <c:v>0</c:v>
                </c:pt>
                <c:pt idx="3">
                  <c:v>6.3</c:v>
                </c:pt>
                <c:pt idx="4">
                  <c:v>14.3</c:v>
                </c:pt>
                <c:pt idx="5">
                  <c:v>4.5</c:v>
                </c:pt>
                <c:pt idx="6">
                  <c:v>0</c:v>
                </c:pt>
                <c:pt idx="7">
                  <c:v>0</c:v>
                </c:pt>
                <c:pt idx="8">
                  <c:v>27</c:v>
                </c:pt>
                <c:pt idx="9">
                  <c:v>40.799999999999997</c:v>
                </c:pt>
                <c:pt idx="10">
                  <c:v>55.3</c:v>
                </c:pt>
                <c:pt idx="11">
                  <c:v>91.6</c:v>
                </c:pt>
                <c:pt idx="12">
                  <c:v>92.8</c:v>
                </c:pt>
                <c:pt idx="13" formatCode="#,##0_);[Red]\(#,##0\)">
                  <c:v>0</c:v>
                </c:pt>
                <c:pt idx="14">
                  <c:v>80.994964528301864</c:v>
                </c:pt>
                <c:pt idx="15">
                  <c:v>82.209888996226383</c:v>
                </c:pt>
                <c:pt idx="16">
                  <c:v>83.443037331169762</c:v>
                </c:pt>
                <c:pt idx="17">
                  <c:v>84.694682891137319</c:v>
                </c:pt>
                <c:pt idx="18">
                  <c:v>85.965103134504361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04-44B1-BF15-B8DFE4689106}"/>
            </c:ext>
          </c:extLst>
        </c:ser>
        <c:ser>
          <c:idx val="2"/>
          <c:order val="2"/>
          <c:tx>
            <c:strRef>
              <c:f>'20201111'!$P$1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'20201111'!$E$9:$E$27</c:f>
              <c:numCache>
                <c:formatCode>yyyy"年"m"月";@</c:formatCode>
                <c:ptCount val="19"/>
                <c:pt idx="0">
                  <c:v>39417</c:v>
                </c:pt>
                <c:pt idx="1">
                  <c:v>39783</c:v>
                </c:pt>
                <c:pt idx="2">
                  <c:v>40148</c:v>
                </c:pt>
                <c:pt idx="3">
                  <c:v>40513</c:v>
                </c:pt>
                <c:pt idx="4">
                  <c:v>40878</c:v>
                </c:pt>
                <c:pt idx="5">
                  <c:v>41244</c:v>
                </c:pt>
                <c:pt idx="6">
                  <c:v>41609</c:v>
                </c:pt>
                <c:pt idx="7">
                  <c:v>41974</c:v>
                </c:pt>
                <c:pt idx="8">
                  <c:v>42339</c:v>
                </c:pt>
                <c:pt idx="9">
                  <c:v>42705</c:v>
                </c:pt>
                <c:pt idx="10">
                  <c:v>43070</c:v>
                </c:pt>
                <c:pt idx="11">
                  <c:v>43435</c:v>
                </c:pt>
                <c:pt idx="12">
                  <c:v>43800</c:v>
                </c:pt>
                <c:pt idx="13" formatCode="General">
                  <c:v>2020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'20201111'!$P$9:$P$27</c:f>
              <c:numCache>
                <c:formatCode>General</c:formatCode>
                <c:ptCount val="19"/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  <c:pt idx="10" formatCode="#,##0_);[Red]\(#,##0\)">
                  <c:v>0</c:v>
                </c:pt>
                <c:pt idx="11" formatCode="#,##0_);[Red]\(#,##0\)">
                  <c:v>5</c:v>
                </c:pt>
                <c:pt idx="12" formatCode="#,##0_);[Red]\(#,##0\)">
                  <c:v>10</c:v>
                </c:pt>
                <c:pt idx="13" formatCode="#,##0_);[Red]\(#,##0\)">
                  <c:v>12</c:v>
                </c:pt>
                <c:pt idx="14" formatCode="#,##0_);[Red]\(#,##0\)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04-44B1-BF15-B8DFE4689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13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9483702835017964"/>
          <c:h val="7.52513628104179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28576</xdr:colOff>
      <xdr:row>16</xdr:row>
      <xdr:rowOff>104775</xdr:rowOff>
    </xdr:from>
    <xdr:to>
      <xdr:col>28</xdr:col>
      <xdr:colOff>600076</xdr:colOff>
      <xdr:row>33</xdr:row>
      <xdr:rowOff>19050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98EBF64-CBC3-4093-A874-4519A39ED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</xdr:row>
      <xdr:rowOff>57150</xdr:rowOff>
    </xdr:from>
    <xdr:to>
      <xdr:col>28</xdr:col>
      <xdr:colOff>571500</xdr:colOff>
      <xdr:row>16</xdr:row>
      <xdr:rowOff>104775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F8B5981-8E1B-477E-8346-2831193FA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21</xdr:col>
      <xdr:colOff>411465</xdr:colOff>
      <xdr:row>32</xdr:row>
      <xdr:rowOff>57150</xdr:rowOff>
    </xdr:from>
    <xdr:to>
      <xdr:col>26</xdr:col>
      <xdr:colOff>571500</xdr:colOff>
      <xdr:row>49</xdr:row>
      <xdr:rowOff>47145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6E4C543-6A02-4785-9ED6-D042B8841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36440" y="6105525"/>
          <a:ext cx="3589035" cy="258079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0.60071</cdr:x>
      <cdr:y>0.25084</cdr:y>
    </cdr:from>
    <cdr:to>
      <cdr:x>0.90196</cdr:x>
      <cdr:y>0.28428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3209925" y="714375"/>
          <a:ext cx="1609725" cy="952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19051</xdr:colOff>
      <xdr:row>16</xdr:row>
      <xdr:rowOff>0</xdr:rowOff>
    </xdr:from>
    <xdr:to>
      <xdr:col>28</xdr:col>
      <xdr:colOff>590551</xdr:colOff>
      <xdr:row>33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7A2F1C8-FC6B-489F-97EB-295A62B12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</xdr:row>
      <xdr:rowOff>57150</xdr:rowOff>
    </xdr:from>
    <xdr:to>
      <xdr:col>28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EB787D0-6ED9-480A-A5CC-8B627B62D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21</xdr:col>
      <xdr:colOff>411465</xdr:colOff>
      <xdr:row>33</xdr:row>
      <xdr:rowOff>57150</xdr:rowOff>
    </xdr:from>
    <xdr:to>
      <xdr:col>26</xdr:col>
      <xdr:colOff>571500</xdr:colOff>
      <xdr:row>50</xdr:row>
      <xdr:rowOff>47145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6AB3F7A-438F-49CB-B14D-47044D5DA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60265" y="6105525"/>
          <a:ext cx="3589035" cy="2580795"/>
        </a:xfrm>
        <a:prstGeom prst="rect">
          <a:avLst/>
        </a:prstGeom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0.60071</cdr:x>
      <cdr:y>0.25084</cdr:y>
    </cdr:from>
    <cdr:to>
      <cdr:x>0.90196</cdr:x>
      <cdr:y>0.28428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3209925" y="714375"/>
          <a:ext cx="1609725" cy="952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19051</xdr:colOff>
      <xdr:row>16</xdr:row>
      <xdr:rowOff>0</xdr:rowOff>
    </xdr:from>
    <xdr:to>
      <xdr:col>28</xdr:col>
      <xdr:colOff>590551</xdr:colOff>
      <xdr:row>33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E405686-8198-4AEB-B63B-358DC6A08F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</xdr:row>
      <xdr:rowOff>57150</xdr:rowOff>
    </xdr:from>
    <xdr:to>
      <xdr:col>28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0B2C23D-5AB8-4E28-98C9-AE730DD983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21</xdr:col>
      <xdr:colOff>411465</xdr:colOff>
      <xdr:row>33</xdr:row>
      <xdr:rowOff>57150</xdr:rowOff>
    </xdr:from>
    <xdr:to>
      <xdr:col>26</xdr:col>
      <xdr:colOff>571500</xdr:colOff>
      <xdr:row>50</xdr:row>
      <xdr:rowOff>47145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649B612-0F16-4328-91D1-D9513E96E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60265" y="6105525"/>
          <a:ext cx="3589035" cy="2580795"/>
        </a:xfrm>
        <a:prstGeom prst="rect">
          <a:avLst/>
        </a:prstGeom>
      </xdr:spPr>
    </xdr:pic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0.60071</cdr:x>
      <cdr:y>0.25084</cdr:y>
    </cdr:from>
    <cdr:to>
      <cdr:x>0.90196</cdr:x>
      <cdr:y>0.28428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3209925" y="714375"/>
          <a:ext cx="1609725" cy="952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0.61497</cdr:x>
      <cdr:y>0.19741</cdr:y>
    </cdr:from>
    <cdr:to>
      <cdr:x>0.90018</cdr:x>
      <cdr:y>0.31068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3286125" y="581025"/>
          <a:ext cx="1524000" cy="3333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0.47415</cdr:x>
      <cdr:y>0.15719</cdr:y>
    </cdr:from>
    <cdr:to>
      <cdr:x>0.74153</cdr:x>
      <cdr:y>0.44482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E6F59646-39B5-4659-ACB0-7C260E0A3F15}"/>
            </a:ext>
          </a:extLst>
        </cdr:cNvPr>
        <cdr:cNvCxnSpPr/>
      </cdr:nvCxnSpPr>
      <cdr:spPr>
        <a:xfrm xmlns:a="http://schemas.openxmlformats.org/drawingml/2006/main" flipV="1">
          <a:off x="2533650" y="447675"/>
          <a:ext cx="1428750" cy="8191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28576</xdr:colOff>
      <xdr:row>16</xdr:row>
      <xdr:rowOff>104775</xdr:rowOff>
    </xdr:from>
    <xdr:to>
      <xdr:col>28</xdr:col>
      <xdr:colOff>600076</xdr:colOff>
      <xdr:row>33</xdr:row>
      <xdr:rowOff>19050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CB182DD-88F0-4452-8BD4-F94D0B84F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</xdr:row>
      <xdr:rowOff>57150</xdr:rowOff>
    </xdr:from>
    <xdr:to>
      <xdr:col>28</xdr:col>
      <xdr:colOff>571500</xdr:colOff>
      <xdr:row>16</xdr:row>
      <xdr:rowOff>104775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2AF6C5B-FF6F-4FBD-A0B7-A2C3042F2B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21</xdr:col>
      <xdr:colOff>411465</xdr:colOff>
      <xdr:row>32</xdr:row>
      <xdr:rowOff>57150</xdr:rowOff>
    </xdr:from>
    <xdr:to>
      <xdr:col>26</xdr:col>
      <xdr:colOff>571500</xdr:colOff>
      <xdr:row>49</xdr:row>
      <xdr:rowOff>47145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9E539DF-1090-4E47-A5DB-99A79724E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65040" y="5762625"/>
          <a:ext cx="3589035" cy="2580795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0.61497</cdr:x>
      <cdr:y>0.19741</cdr:y>
    </cdr:from>
    <cdr:to>
      <cdr:x>0.90018</cdr:x>
      <cdr:y>0.31068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3286125" y="581025"/>
          <a:ext cx="1524000" cy="3333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0.47415</cdr:x>
      <cdr:y>0.15719</cdr:y>
    </cdr:from>
    <cdr:to>
      <cdr:x>0.74153</cdr:x>
      <cdr:y>0.44482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E6F59646-39B5-4659-ACB0-7C260E0A3F15}"/>
            </a:ext>
          </a:extLst>
        </cdr:cNvPr>
        <cdr:cNvCxnSpPr/>
      </cdr:nvCxnSpPr>
      <cdr:spPr>
        <a:xfrm xmlns:a="http://schemas.openxmlformats.org/drawingml/2006/main" flipV="1">
          <a:off x="2533650" y="447675"/>
          <a:ext cx="1428750" cy="8191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28576</xdr:colOff>
      <xdr:row>16</xdr:row>
      <xdr:rowOff>104775</xdr:rowOff>
    </xdr:from>
    <xdr:to>
      <xdr:col>28</xdr:col>
      <xdr:colOff>600076</xdr:colOff>
      <xdr:row>35</xdr:row>
      <xdr:rowOff>19050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58093BE-EA40-49FD-8C2F-BE25A1FB8A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</xdr:row>
      <xdr:rowOff>57150</xdr:rowOff>
    </xdr:from>
    <xdr:to>
      <xdr:col>28</xdr:col>
      <xdr:colOff>571500</xdr:colOff>
      <xdr:row>16</xdr:row>
      <xdr:rowOff>104775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87C9930-4B6E-439F-B858-99B61020C0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21</xdr:col>
      <xdr:colOff>411465</xdr:colOff>
      <xdr:row>34</xdr:row>
      <xdr:rowOff>57150</xdr:rowOff>
    </xdr:from>
    <xdr:to>
      <xdr:col>26</xdr:col>
      <xdr:colOff>571500</xdr:colOff>
      <xdr:row>51</xdr:row>
      <xdr:rowOff>47145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1A6861B-934B-4F29-8C18-F2C86D1A5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65040" y="6238875"/>
          <a:ext cx="3589035" cy="2580795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0.61497</cdr:x>
      <cdr:y>0.19741</cdr:y>
    </cdr:from>
    <cdr:to>
      <cdr:x>0.90018</cdr:x>
      <cdr:y>0.31068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3286125" y="581025"/>
          <a:ext cx="1524000" cy="3333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0.47415</cdr:x>
      <cdr:y>0.15719</cdr:y>
    </cdr:from>
    <cdr:to>
      <cdr:x>0.74153</cdr:x>
      <cdr:y>0.44482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E6F59646-39B5-4659-ACB0-7C260E0A3F15}"/>
            </a:ext>
          </a:extLst>
        </cdr:cNvPr>
        <cdr:cNvCxnSpPr/>
      </cdr:nvCxnSpPr>
      <cdr:spPr>
        <a:xfrm xmlns:a="http://schemas.openxmlformats.org/drawingml/2006/main" flipV="1">
          <a:off x="2533650" y="447675"/>
          <a:ext cx="1428750" cy="8191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19051</xdr:colOff>
      <xdr:row>16</xdr:row>
      <xdr:rowOff>0</xdr:rowOff>
    </xdr:from>
    <xdr:to>
      <xdr:col>28</xdr:col>
      <xdr:colOff>590551</xdr:colOff>
      <xdr:row>34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A24493D-5464-469C-A005-DADDBAEC40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</xdr:row>
      <xdr:rowOff>57150</xdr:rowOff>
    </xdr:from>
    <xdr:to>
      <xdr:col>28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9F401D9-8F75-4F81-8878-943B7588B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21</xdr:col>
      <xdr:colOff>411465</xdr:colOff>
      <xdr:row>34</xdr:row>
      <xdr:rowOff>57150</xdr:rowOff>
    </xdr:from>
    <xdr:to>
      <xdr:col>26</xdr:col>
      <xdr:colOff>571500</xdr:colOff>
      <xdr:row>51</xdr:row>
      <xdr:rowOff>47145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D03E44F-1FD2-44AE-85FB-E14B0E04A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60265" y="6257925"/>
          <a:ext cx="3589035" cy="2580795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0.60071</cdr:x>
      <cdr:y>0.25084</cdr:y>
    </cdr:from>
    <cdr:to>
      <cdr:x>0.90196</cdr:x>
      <cdr:y>0.28428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3209925" y="714375"/>
          <a:ext cx="1609725" cy="952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0.47415</cdr:x>
      <cdr:y>0.15719</cdr:y>
    </cdr:from>
    <cdr:to>
      <cdr:x>0.74153</cdr:x>
      <cdr:y>0.44482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E6F59646-39B5-4659-ACB0-7C260E0A3F15}"/>
            </a:ext>
          </a:extLst>
        </cdr:cNvPr>
        <cdr:cNvCxnSpPr/>
      </cdr:nvCxnSpPr>
      <cdr:spPr>
        <a:xfrm xmlns:a="http://schemas.openxmlformats.org/drawingml/2006/main" flipV="1">
          <a:off x="2533650" y="447675"/>
          <a:ext cx="1428750" cy="8191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19051</xdr:colOff>
      <xdr:row>16</xdr:row>
      <xdr:rowOff>0</xdr:rowOff>
    </xdr:from>
    <xdr:to>
      <xdr:col>28</xdr:col>
      <xdr:colOff>590551</xdr:colOff>
      <xdr:row>33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DEC76C8-16B3-4889-B081-D08E835D0B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</xdr:row>
      <xdr:rowOff>57150</xdr:rowOff>
    </xdr:from>
    <xdr:to>
      <xdr:col>28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303CC2C-5601-4DD3-87A3-54A87BF467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21</xdr:col>
      <xdr:colOff>411465</xdr:colOff>
      <xdr:row>33</xdr:row>
      <xdr:rowOff>57150</xdr:rowOff>
    </xdr:from>
    <xdr:to>
      <xdr:col>26</xdr:col>
      <xdr:colOff>571500</xdr:colOff>
      <xdr:row>50</xdr:row>
      <xdr:rowOff>47145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64C6674-5640-4573-94C4-D3BD54D90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60265" y="6105525"/>
          <a:ext cx="3589035" cy="2580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EDC9-5FBC-4180-80CC-489877B79D17}">
  <dimension ref="A1:AC47"/>
  <sheetViews>
    <sheetView tabSelected="1"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B3" sqref="B3:D3"/>
    </sheetView>
  </sheetViews>
  <sheetFormatPr defaultRowHeight="12"/>
  <cols>
    <col min="1" max="1" width="9.375" style="1" customWidth="1"/>
    <col min="2" max="2" width="5.375" style="16" customWidth="1"/>
    <col min="3" max="3" width="7.875" style="16" customWidth="1"/>
    <col min="4" max="4" width="6.375" style="16" customWidth="1"/>
    <col min="5" max="5" width="9" style="16" bestFit="1" customWidth="1"/>
    <col min="6" max="6" width="6.375" style="16" customWidth="1"/>
    <col min="7" max="7" width="6.875" style="33" customWidth="1"/>
    <col min="8" max="8" width="5.375" style="16" customWidth="1"/>
    <col min="9" max="9" width="6.625" style="41" customWidth="1"/>
    <col min="10" max="10" width="5" style="16" customWidth="1"/>
    <col min="11" max="11" width="6.125" style="16" customWidth="1"/>
    <col min="12" max="12" width="5.875" style="16" customWidth="1"/>
    <col min="13" max="13" width="5.625" style="16" customWidth="1"/>
    <col min="14" max="14" width="5.25" style="16" customWidth="1"/>
    <col min="15" max="15" width="4.625" style="16" customWidth="1"/>
    <col min="16" max="16" width="4" style="16" customWidth="1"/>
    <col min="17" max="17" width="4.625" style="16" customWidth="1"/>
    <col min="18" max="19" width="6" style="43" customWidth="1"/>
    <col min="20" max="20" width="3.5" style="16" customWidth="1"/>
    <col min="21" max="21" width="5.5" style="43" customWidth="1"/>
    <col min="22" max="29" width="9" style="16"/>
    <col min="30" max="30" width="5.125" style="16" customWidth="1"/>
    <col min="31" max="16384" width="9" style="16"/>
  </cols>
  <sheetData>
    <row r="1" spans="1:29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2" t="s">
        <v>25</v>
      </c>
      <c r="H1" s="3" t="s">
        <v>3</v>
      </c>
      <c r="I1" s="6" t="s">
        <v>5</v>
      </c>
      <c r="J1" s="3" t="s">
        <v>4</v>
      </c>
      <c r="K1" s="71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64" t="s">
        <v>34</v>
      </c>
      <c r="S1" s="64" t="s">
        <v>35</v>
      </c>
      <c r="U1" s="64" t="s">
        <v>72</v>
      </c>
      <c r="V1" s="78" t="s">
        <v>71</v>
      </c>
      <c r="W1" s="78"/>
      <c r="X1" s="78"/>
      <c r="Y1" s="78"/>
      <c r="Z1" s="78"/>
      <c r="AA1" s="78"/>
      <c r="AB1" s="78"/>
      <c r="AC1" s="78"/>
    </row>
    <row r="2" spans="1:29" ht="41.25" customHeight="1" thickBot="1">
      <c r="A2" s="58" t="s">
        <v>42</v>
      </c>
      <c r="B2" s="40">
        <v>943</v>
      </c>
      <c r="C2" s="9"/>
      <c r="D2" s="9"/>
      <c r="E2" s="34">
        <f>+E22</f>
        <v>44166</v>
      </c>
      <c r="F2" s="47">
        <f t="shared" ref="F2:M2" si="0">+F22</f>
        <v>4990</v>
      </c>
      <c r="G2" s="48">
        <f t="shared" si="0"/>
        <v>-0.13322911238492272</v>
      </c>
      <c r="H2" s="9">
        <f t="shared" si="0"/>
        <v>156</v>
      </c>
      <c r="I2" s="49">
        <f t="shared" si="0"/>
        <v>3.1262525050100201E-2</v>
      </c>
      <c r="J2" s="47">
        <f t="shared" si="0"/>
        <v>12</v>
      </c>
      <c r="K2" s="49">
        <f t="shared" si="0"/>
        <v>2.4048096192384768E-3</v>
      </c>
      <c r="L2" s="9">
        <f t="shared" si="0"/>
        <v>3</v>
      </c>
      <c r="M2" s="9">
        <f t="shared" si="0"/>
        <v>457.6</v>
      </c>
      <c r="N2" s="76">
        <f t="shared" ref="N2" si="1">+B2/L2</f>
        <v>314.33333333333331</v>
      </c>
      <c r="O2" s="75">
        <f>+B2/M2</f>
        <v>2.0607517482517483</v>
      </c>
      <c r="P2" s="50">
        <f>+P22</f>
        <v>12</v>
      </c>
      <c r="Q2" s="51">
        <f t="shared" ref="Q2" si="2">+P2/B2</f>
        <v>1.2725344644750796E-2</v>
      </c>
      <c r="R2" s="9">
        <f t="shared" ref="R2:U2" si="3">+R22</f>
        <v>3050</v>
      </c>
      <c r="S2" s="9">
        <f t="shared" si="3"/>
        <v>1807</v>
      </c>
      <c r="T2" s="16">
        <f t="shared" si="3"/>
        <v>0.59245901639344267</v>
      </c>
      <c r="U2" s="9">
        <f t="shared" si="3"/>
        <v>-1000</v>
      </c>
    </row>
    <row r="3" spans="1:29" ht="15.75" customHeight="1">
      <c r="A3" s="61">
        <v>44511</v>
      </c>
      <c r="B3" s="81" t="s">
        <v>28</v>
      </c>
      <c r="C3" s="82"/>
      <c r="D3" s="82"/>
      <c r="E3" s="52">
        <f>+G28</f>
        <v>0.04</v>
      </c>
      <c r="F3" s="43"/>
      <c r="G3" s="79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43"/>
    </row>
    <row r="4" spans="1:29" s="43" customFormat="1" ht="15.75" customHeight="1">
      <c r="A4" s="1"/>
      <c r="B4" s="83" t="s">
        <v>29</v>
      </c>
      <c r="C4" s="84"/>
      <c r="D4" s="84"/>
      <c r="E4" s="53">
        <f>+K28</f>
        <v>5.8999999999999997E-2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29" s="43" customFormat="1" ht="15.75" customHeight="1">
      <c r="A5" s="1"/>
      <c r="B5" s="83" t="s">
        <v>30</v>
      </c>
      <c r="C5" s="84"/>
      <c r="D5" s="84"/>
      <c r="E5" s="54">
        <f>+N28</f>
        <v>15</v>
      </c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29" s="43" customFormat="1" ht="15.75" customHeight="1">
      <c r="A6" s="70"/>
      <c r="B6" s="83" t="s">
        <v>31</v>
      </c>
      <c r="C6" s="84"/>
      <c r="D6" s="84"/>
      <c r="E6" s="54">
        <f>+B28</f>
        <v>1410.2096157942226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29" s="43" customFormat="1" ht="15.75" customHeight="1" thickBot="1">
      <c r="A7" s="1"/>
      <c r="B7" s="85" t="s">
        <v>32</v>
      </c>
      <c r="C7" s="86"/>
      <c r="D7" s="86"/>
      <c r="E7" s="55">
        <f>+D28</f>
        <v>0.49545028186025725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</row>
    <row r="8" spans="1:29">
      <c r="A8" s="32" t="s">
        <v>15</v>
      </c>
      <c r="C8" s="1" t="s">
        <v>27</v>
      </c>
      <c r="G8" s="14">
        <f>AVERAGE(G9:G21)</f>
        <v>2.4581892246383474E-2</v>
      </c>
      <c r="I8" s="14">
        <f>AVERAGE(I9:I21)</f>
        <v>2.0875834120246031E-2</v>
      </c>
      <c r="K8" s="14">
        <f>AVERAGE(K9:K21)</f>
        <v>6.5754060112420071E-3</v>
      </c>
      <c r="N8" s="13">
        <f>AVERAGE(N9:N21)</f>
        <v>22.350632361196894</v>
      </c>
      <c r="O8" s="13">
        <f>AVERAGE(O9:O21)</f>
        <v>1.6685957540867404</v>
      </c>
    </row>
    <row r="9" spans="1:29">
      <c r="A9" s="1">
        <v>2436</v>
      </c>
      <c r="B9" s="40">
        <v>343</v>
      </c>
      <c r="C9" s="45">
        <f t="shared" ref="C9:C20" si="4">+J9/L9*1000000</f>
        <v>3979591.8367346935</v>
      </c>
      <c r="E9" s="34">
        <f>+コピー!B2</f>
        <v>39417</v>
      </c>
      <c r="F9" s="30">
        <f>+コピー!C2</f>
        <v>4510</v>
      </c>
      <c r="H9" s="30">
        <f>+コピー!E2</f>
        <v>172</v>
      </c>
      <c r="I9" s="7">
        <f>+H9/F9</f>
        <v>3.8137472283813749E-2</v>
      </c>
      <c r="J9" s="30">
        <f>+コピー!I2</f>
        <v>39</v>
      </c>
      <c r="K9" s="7">
        <f>+J9/F9</f>
        <v>8.6474501108647454E-3</v>
      </c>
      <c r="L9" s="31">
        <f>VALUE(SUBSTITUTE(コピー!K2,"円","　"))</f>
        <v>9.8000000000000007</v>
      </c>
      <c r="M9" s="31">
        <f>VALUE(SUBSTITUTE(コピー!L2,"円","　"))</f>
        <v>368.2</v>
      </c>
      <c r="N9" s="10">
        <f t="shared" ref="N9:N21" si="5">+B9/L9</f>
        <v>35</v>
      </c>
      <c r="O9" s="10">
        <f>+B9/M9</f>
        <v>0.93155893536121681</v>
      </c>
    </row>
    <row r="10" spans="1:29">
      <c r="B10" s="40">
        <v>158</v>
      </c>
      <c r="C10" s="45" t="e">
        <f t="shared" si="4"/>
        <v>#VALUE!</v>
      </c>
      <c r="E10" s="34">
        <f>+コピー!B3</f>
        <v>39783</v>
      </c>
      <c r="F10" s="30">
        <f>+コピー!C3</f>
        <v>4845</v>
      </c>
      <c r="G10" s="7">
        <f>+(F10-F9)/F9</f>
        <v>7.4279379157427938E-2</v>
      </c>
      <c r="H10" s="30">
        <f>+コピー!E3</f>
        <v>-30</v>
      </c>
      <c r="I10" s="7">
        <f t="shared" ref="I10:I21" si="6">+H10/F10</f>
        <v>-6.1919504643962852E-3</v>
      </c>
      <c r="J10" s="30">
        <f>+コピー!I3</f>
        <v>-108</v>
      </c>
      <c r="K10" s="7">
        <f t="shared" ref="K10:K21" si="7">+J10/F10</f>
        <v>-2.2291021671826627E-2</v>
      </c>
      <c r="L10" s="31" t="e">
        <f>VALUE(SUBSTITUTE(コピー!K3,"円","　"))</f>
        <v>#VALUE!</v>
      </c>
      <c r="M10" s="31">
        <f>VALUE(SUBSTITUTE(コピー!L3,"円","　"))</f>
        <v>317.8</v>
      </c>
      <c r="N10" s="10"/>
      <c r="O10" s="10">
        <f t="shared" ref="O10:O21" si="8">+B10/M10</f>
        <v>0.49716803020767775</v>
      </c>
    </row>
    <row r="11" spans="1:29">
      <c r="B11" s="40">
        <v>175</v>
      </c>
      <c r="C11" s="45" t="e">
        <f t="shared" si="4"/>
        <v>#VALUE!</v>
      </c>
      <c r="E11" s="34">
        <f>+コピー!B4</f>
        <v>40148</v>
      </c>
      <c r="F11" s="30">
        <f>+コピー!C4</f>
        <v>4293</v>
      </c>
      <c r="G11" s="7">
        <f t="shared" ref="G11:G21" si="9">+(F11-F10)/F10</f>
        <v>-0.11393188854489164</v>
      </c>
      <c r="H11" s="30">
        <f>+コピー!E4</f>
        <v>-133</v>
      </c>
      <c r="I11" s="7">
        <f t="shared" si="6"/>
        <v>-3.0980666200791988E-2</v>
      </c>
      <c r="J11" s="30">
        <f>+コピー!I4</f>
        <v>-152</v>
      </c>
      <c r="K11" s="7">
        <f t="shared" si="7"/>
        <v>-3.5406475658047984E-2</v>
      </c>
      <c r="L11" s="31" t="e">
        <f>VALUE(SUBSTITUTE(コピー!K4,"円","　"))</f>
        <v>#VALUE!</v>
      </c>
      <c r="M11" s="31">
        <f>VALUE(SUBSTITUTE(コピー!L4,"円","　"))</f>
        <v>262.3</v>
      </c>
      <c r="N11" s="10"/>
      <c r="O11" s="10">
        <f t="shared" si="8"/>
        <v>0.6671749904689287</v>
      </c>
    </row>
    <row r="12" spans="1:29">
      <c r="B12" s="40">
        <v>173</v>
      </c>
      <c r="C12" s="45">
        <f t="shared" si="4"/>
        <v>3968253.9682539683</v>
      </c>
      <c r="E12" s="34">
        <f>+コピー!B5</f>
        <v>40513</v>
      </c>
      <c r="F12" s="30">
        <f>+コピー!C5</f>
        <v>4603</v>
      </c>
      <c r="G12" s="7">
        <f t="shared" si="9"/>
        <v>7.2210575355229442E-2</v>
      </c>
      <c r="H12" s="30">
        <f>+コピー!E5</f>
        <v>75</v>
      </c>
      <c r="I12" s="7">
        <f t="shared" si="6"/>
        <v>1.62937214859874E-2</v>
      </c>
      <c r="J12" s="30">
        <f>+コピー!I5</f>
        <v>25</v>
      </c>
      <c r="K12" s="7">
        <f t="shared" si="7"/>
        <v>5.4312404953291331E-3</v>
      </c>
      <c r="L12" s="31">
        <f>VALUE(SUBSTITUTE(コピー!K5,"円","　"))</f>
        <v>6.3</v>
      </c>
      <c r="M12" s="31">
        <f>VALUE(SUBSTITUTE(コピー!L5,"円","　"))</f>
        <v>265.5</v>
      </c>
      <c r="N12" s="10">
        <f t="shared" si="5"/>
        <v>27.460317460317462</v>
      </c>
      <c r="O12" s="10">
        <f t="shared" si="8"/>
        <v>0.65160075329566858</v>
      </c>
      <c r="R12" s="43">
        <v>2119</v>
      </c>
      <c r="S12" s="43">
        <v>1060</v>
      </c>
      <c r="T12" s="56">
        <f>+S12/R12</f>
        <v>0.50023596035865969</v>
      </c>
      <c r="U12" s="4">
        <v>-289</v>
      </c>
    </row>
    <row r="13" spans="1:29">
      <c r="B13" s="40">
        <v>178</v>
      </c>
      <c r="C13" s="45">
        <f t="shared" si="4"/>
        <v>3986013.9860139857</v>
      </c>
      <c r="E13" s="34">
        <f>+コピー!B6</f>
        <v>40878</v>
      </c>
      <c r="F13" s="30">
        <f>+コピー!C6</f>
        <v>4328</v>
      </c>
      <c r="G13" s="7">
        <f t="shared" si="9"/>
        <v>-5.9743645448620465E-2</v>
      </c>
      <c r="H13" s="30">
        <f>+コピー!E6</f>
        <v>168</v>
      </c>
      <c r="I13" s="7">
        <f t="shared" si="6"/>
        <v>3.8817005545286505E-2</v>
      </c>
      <c r="J13" s="30">
        <f>+コピー!I6</f>
        <v>57</v>
      </c>
      <c r="K13" s="7">
        <f t="shared" si="7"/>
        <v>1.3170055452865065E-2</v>
      </c>
      <c r="L13" s="31">
        <f>VALUE(SUBSTITUTE(コピー!K6,"円","　"))</f>
        <v>14.3</v>
      </c>
      <c r="M13" s="31">
        <f>VALUE(SUBSTITUTE(コピー!L6,"円","　"))</f>
        <v>270.5</v>
      </c>
      <c r="N13" s="10">
        <f t="shared" si="5"/>
        <v>12.447552447552447</v>
      </c>
      <c r="O13" s="10">
        <f t="shared" si="8"/>
        <v>0.65804066543438078</v>
      </c>
      <c r="R13" s="4">
        <v>2059</v>
      </c>
      <c r="S13" s="4">
        <v>1080</v>
      </c>
      <c r="T13" s="56">
        <f>+S13/R13</f>
        <v>0.52452646915978629</v>
      </c>
      <c r="U13" s="4">
        <v>-330</v>
      </c>
    </row>
    <row r="14" spans="1:29">
      <c r="B14" s="40">
        <v>276</v>
      </c>
      <c r="C14" s="45">
        <f t="shared" si="4"/>
        <v>4000000</v>
      </c>
      <c r="E14" s="34">
        <f>+コピー!B7</f>
        <v>41244</v>
      </c>
      <c r="F14" s="30">
        <f>+コピー!C7</f>
        <v>4256</v>
      </c>
      <c r="G14" s="7">
        <f t="shared" si="9"/>
        <v>-1.6635859519408502E-2</v>
      </c>
      <c r="H14" s="30">
        <f>+コピー!E7</f>
        <v>108</v>
      </c>
      <c r="I14" s="7">
        <f t="shared" si="6"/>
        <v>2.5375939849624059E-2</v>
      </c>
      <c r="J14" s="30">
        <f>+コピー!I7</f>
        <v>18</v>
      </c>
      <c r="K14" s="7">
        <f t="shared" si="7"/>
        <v>4.2293233082706765E-3</v>
      </c>
      <c r="L14" s="31">
        <f>VALUE(SUBSTITUTE(コピー!K7,"円","　"))</f>
        <v>4.5</v>
      </c>
      <c r="M14" s="31">
        <f>VALUE(SUBSTITUTE(コピー!L7,"円","　"))</f>
        <v>266.5</v>
      </c>
      <c r="N14" s="10">
        <f t="shared" si="5"/>
        <v>61.333333333333336</v>
      </c>
      <c r="O14" s="10">
        <f t="shared" si="8"/>
        <v>1.0356472795497185</v>
      </c>
      <c r="P14" s="43"/>
      <c r="Q14" s="43"/>
      <c r="R14" s="4">
        <v>1884</v>
      </c>
      <c r="S14" s="4">
        <v>1065</v>
      </c>
      <c r="T14" s="56">
        <f t="shared" ref="T14:T22" si="10">+S14/R14</f>
        <v>0.5652866242038217</v>
      </c>
      <c r="U14" s="4">
        <v>-333</v>
      </c>
    </row>
    <row r="15" spans="1:29">
      <c r="B15" s="40">
        <v>200</v>
      </c>
      <c r="C15" s="45" t="e">
        <f t="shared" si="4"/>
        <v>#VALUE!</v>
      </c>
      <c r="E15" s="34">
        <f>+コピー!B8</f>
        <v>41609</v>
      </c>
      <c r="F15" s="30">
        <f>+コピー!C8</f>
        <v>4018</v>
      </c>
      <c r="G15" s="7">
        <f t="shared" si="9"/>
        <v>-5.5921052631578948E-2</v>
      </c>
      <c r="H15" s="30">
        <f>+コピー!E8</f>
        <v>-101</v>
      </c>
      <c r="I15" s="7">
        <f t="shared" si="6"/>
        <v>-2.5136884021901444E-2</v>
      </c>
      <c r="J15" s="30">
        <f>+コピー!I8</f>
        <v>-57</v>
      </c>
      <c r="K15" s="7">
        <f t="shared" si="7"/>
        <v>-1.4186162269785963E-2</v>
      </c>
      <c r="L15" s="31" t="e">
        <f>VALUE(SUBSTITUTE(コピー!K8,"円","　"))</f>
        <v>#VALUE!</v>
      </c>
      <c r="M15" s="31">
        <f>VALUE(SUBSTITUTE(コピー!L8,"円","　"))</f>
        <v>246.8</v>
      </c>
      <c r="N15" s="10"/>
      <c r="O15" s="10">
        <f t="shared" si="8"/>
        <v>0.81037277147487841</v>
      </c>
      <c r="P15" s="30">
        <f>VALUE(SUBSTITUTE(コピー!O8,"円","　"))</f>
        <v>0</v>
      </c>
      <c r="Q15" s="7">
        <f t="shared" ref="Q15:Q23" si="11">+P15/B15</f>
        <v>0</v>
      </c>
      <c r="R15" s="4">
        <v>2090</v>
      </c>
      <c r="S15" s="4">
        <v>986</v>
      </c>
      <c r="T15" s="56">
        <f t="shared" si="10"/>
        <v>0.47177033492822967</v>
      </c>
      <c r="U15" s="4">
        <v>-293</v>
      </c>
    </row>
    <row r="16" spans="1:29">
      <c r="B16" s="40">
        <v>303</v>
      </c>
      <c r="C16" s="45" t="e">
        <f t="shared" si="4"/>
        <v>#VALUE!</v>
      </c>
      <c r="E16" s="34">
        <f>+コピー!B9</f>
        <v>41974</v>
      </c>
      <c r="F16" s="30">
        <f>+コピー!C9</f>
        <v>4062</v>
      </c>
      <c r="G16" s="7">
        <f t="shared" si="9"/>
        <v>1.0950721752115481E-2</v>
      </c>
      <c r="H16" s="30">
        <f>+コピー!E9</f>
        <v>-386</v>
      </c>
      <c r="I16" s="7">
        <f t="shared" si="6"/>
        <v>-9.5027080256031515E-2</v>
      </c>
      <c r="J16" s="30">
        <f>+コピー!I9</f>
        <v>-515</v>
      </c>
      <c r="K16" s="7">
        <f t="shared" si="7"/>
        <v>-0.12678483505662236</v>
      </c>
      <c r="L16" s="31" t="e">
        <f>VALUE(SUBSTITUTE(コピー!K9,"円","　"))</f>
        <v>#VALUE!</v>
      </c>
      <c r="M16" s="31">
        <f>VALUE(SUBSTITUTE(コピー!L9,"円","　"))</f>
        <v>124.4</v>
      </c>
      <c r="N16" s="10"/>
      <c r="O16" s="10">
        <f t="shared" si="8"/>
        <v>2.435691318327974</v>
      </c>
      <c r="P16" s="30">
        <f>VALUE(SUBSTITUTE(コピー!O9,"円","　"))</f>
        <v>0</v>
      </c>
      <c r="Q16" s="7">
        <f t="shared" si="11"/>
        <v>0</v>
      </c>
      <c r="R16" s="4">
        <v>2408</v>
      </c>
      <c r="S16" s="4">
        <v>498</v>
      </c>
      <c r="T16" s="56">
        <f t="shared" si="10"/>
        <v>0.20681063122923588</v>
      </c>
      <c r="U16" s="4">
        <v>-373</v>
      </c>
    </row>
    <row r="17" spans="1:21">
      <c r="B17" s="40">
        <v>239</v>
      </c>
      <c r="C17" s="45">
        <f t="shared" si="4"/>
        <v>4000000</v>
      </c>
      <c r="E17" s="34">
        <f>+コピー!B10</f>
        <v>42339</v>
      </c>
      <c r="F17" s="30">
        <f>+コピー!C10</f>
        <v>3704</v>
      </c>
      <c r="G17" s="7">
        <f t="shared" si="9"/>
        <v>-8.813392417528311E-2</v>
      </c>
      <c r="H17" s="30">
        <f>+コピー!E10</f>
        <v>131</v>
      </c>
      <c r="I17" s="7">
        <f t="shared" si="6"/>
        <v>3.5367170626349892E-2</v>
      </c>
      <c r="J17" s="30">
        <f>+コピー!I10</f>
        <v>108</v>
      </c>
      <c r="K17" s="7">
        <f t="shared" si="7"/>
        <v>2.9157667386609073E-2</v>
      </c>
      <c r="L17" s="31">
        <f>VALUE(SUBSTITUTE(コピー!K10,"円","　"))</f>
        <v>27</v>
      </c>
      <c r="M17" s="31">
        <f>VALUE(SUBSTITUTE(コピー!L10,"円","　"))</f>
        <v>156.19999999999999</v>
      </c>
      <c r="N17" s="10">
        <f t="shared" si="5"/>
        <v>8.8518518518518512</v>
      </c>
      <c r="O17" s="10">
        <f t="shared" si="8"/>
        <v>1.530089628681178</v>
      </c>
      <c r="P17" s="30">
        <f>VALUE(SUBSTITUTE(コピー!O10,"円","　"))</f>
        <v>0</v>
      </c>
      <c r="Q17" s="7">
        <f t="shared" si="11"/>
        <v>0</v>
      </c>
      <c r="R17" s="4">
        <v>2247</v>
      </c>
      <c r="S17" s="4">
        <v>625</v>
      </c>
      <c r="T17" s="56">
        <f t="shared" si="10"/>
        <v>0.27814864263462397</v>
      </c>
      <c r="U17" s="4">
        <v>-71</v>
      </c>
    </row>
    <row r="18" spans="1:21">
      <c r="B18" s="40">
        <v>503</v>
      </c>
      <c r="C18" s="45">
        <f t="shared" si="4"/>
        <v>3995098.0392156867</v>
      </c>
      <c r="E18" s="34">
        <f>+コピー!B11</f>
        <v>42705</v>
      </c>
      <c r="F18" s="30">
        <f>+コピー!C11</f>
        <v>4099</v>
      </c>
      <c r="G18" s="7">
        <f t="shared" si="9"/>
        <v>0.1066414686825054</v>
      </c>
      <c r="H18" s="30">
        <f>+コピー!E11</f>
        <v>180</v>
      </c>
      <c r="I18" s="7">
        <f t="shared" si="6"/>
        <v>4.3913149548670406E-2</v>
      </c>
      <c r="J18" s="30">
        <f>+コピー!I11</f>
        <v>163</v>
      </c>
      <c r="K18" s="7">
        <f t="shared" si="7"/>
        <v>3.9765796535740423E-2</v>
      </c>
      <c r="L18" s="31">
        <f>VALUE(SUBSTITUTE(コピー!K11,"円","　"))</f>
        <v>40.799999999999997</v>
      </c>
      <c r="M18" s="31">
        <f>VALUE(SUBSTITUTE(コピー!L11,"円","　"))</f>
        <v>195.2</v>
      </c>
      <c r="N18" s="10">
        <f t="shared" si="5"/>
        <v>12.328431372549021</v>
      </c>
      <c r="O18" s="10">
        <f t="shared" si="8"/>
        <v>2.576844262295082</v>
      </c>
      <c r="P18" s="30">
        <f>VALUE(SUBSTITUTE(コピー!O11,"円","　"))</f>
        <v>0</v>
      </c>
      <c r="Q18" s="7">
        <f t="shared" si="11"/>
        <v>0</v>
      </c>
      <c r="R18" s="4">
        <v>1784</v>
      </c>
      <c r="S18" s="4">
        <v>781</v>
      </c>
      <c r="T18" s="56">
        <f t="shared" si="10"/>
        <v>0.43778026905829598</v>
      </c>
      <c r="U18" s="4">
        <v>-149</v>
      </c>
    </row>
    <row r="19" spans="1:21">
      <c r="B19" s="40">
        <v>803</v>
      </c>
      <c r="C19" s="45">
        <f t="shared" si="4"/>
        <v>3996383.3634719714</v>
      </c>
      <c r="E19" s="34">
        <f>+コピー!B12</f>
        <v>43070</v>
      </c>
      <c r="F19" s="30">
        <f>+コピー!C12</f>
        <v>4379</v>
      </c>
      <c r="G19" s="7">
        <f t="shared" si="9"/>
        <v>6.8309343742376183E-2</v>
      </c>
      <c r="H19" s="30">
        <f>+コピー!E12</f>
        <v>264</v>
      </c>
      <c r="I19" s="7">
        <f t="shared" si="6"/>
        <v>6.0287736926238865E-2</v>
      </c>
      <c r="J19" s="30">
        <f>+コピー!I12</f>
        <v>221</v>
      </c>
      <c r="K19" s="7">
        <f t="shared" si="7"/>
        <v>5.0468143411737838E-2</v>
      </c>
      <c r="L19" s="31">
        <f>VALUE(SUBSTITUTE(コピー!K12,"円","　"))</f>
        <v>55.3</v>
      </c>
      <c r="M19" s="31">
        <f>VALUE(SUBSTITUTE(コピー!L12,"円","　"))</f>
        <v>251</v>
      </c>
      <c r="N19" s="10">
        <f t="shared" si="5"/>
        <v>14.520795660036168</v>
      </c>
      <c r="O19" s="10">
        <f t="shared" si="8"/>
        <v>3.1992031872509958</v>
      </c>
      <c r="P19" s="30">
        <f>VALUE(SUBSTITUTE(コピー!O12,"円","　"))</f>
        <v>0</v>
      </c>
      <c r="Q19" s="7">
        <f t="shared" si="11"/>
        <v>0</v>
      </c>
      <c r="R19" s="4">
        <v>2113</v>
      </c>
      <c r="S19" s="4">
        <v>1003</v>
      </c>
      <c r="T19" s="56">
        <f t="shared" si="10"/>
        <v>0.47468054898248935</v>
      </c>
      <c r="U19" s="4">
        <v>-269</v>
      </c>
    </row>
    <row r="20" spans="1:21">
      <c r="B20" s="40">
        <v>1985</v>
      </c>
      <c r="C20" s="45">
        <f t="shared" si="4"/>
        <v>3995633.1877729259</v>
      </c>
      <c r="E20" s="34">
        <f>+コピー!B13</f>
        <v>43435</v>
      </c>
      <c r="F20" s="30">
        <f>+コピー!C13</f>
        <v>5317</v>
      </c>
      <c r="G20" s="7">
        <f t="shared" si="9"/>
        <v>0.21420415620004568</v>
      </c>
      <c r="H20" s="30">
        <f>+コピー!E13</f>
        <v>444</v>
      </c>
      <c r="I20" s="7">
        <f t="shared" si="6"/>
        <v>8.3505736317472254E-2</v>
      </c>
      <c r="J20" s="30">
        <f>+コピー!I13</f>
        <v>366</v>
      </c>
      <c r="K20" s="7">
        <f t="shared" si="7"/>
        <v>6.8835809667105508E-2</v>
      </c>
      <c r="L20" s="31">
        <f>VALUE(SUBSTITUTE(コピー!K13,"円","　"))</f>
        <v>91.6</v>
      </c>
      <c r="M20" s="31">
        <f>VALUE(SUBSTITUTE(コピー!L13,"円","　"))</f>
        <v>380.2</v>
      </c>
      <c r="N20" s="10">
        <f t="shared" si="5"/>
        <v>21.670305676855897</v>
      </c>
      <c r="O20" s="10">
        <f t="shared" si="8"/>
        <v>5.2209363492898477</v>
      </c>
      <c r="P20" s="30">
        <f>VALUE(SUBSTITUTE(コピー!O13,"円","　"))</f>
        <v>5</v>
      </c>
      <c r="Q20" s="7">
        <f>+P15/B20</f>
        <v>0</v>
      </c>
      <c r="R20" s="4">
        <v>2637</v>
      </c>
      <c r="S20" s="4">
        <v>1519</v>
      </c>
      <c r="T20" s="56">
        <f t="shared" si="10"/>
        <v>0.57603337125521425</v>
      </c>
      <c r="U20" s="4">
        <v>-732</v>
      </c>
    </row>
    <row r="21" spans="1:21">
      <c r="B21" s="40">
        <v>700</v>
      </c>
      <c r="C21" s="45">
        <f>+J21/L21*1000000</f>
        <v>3997844.8275862071</v>
      </c>
      <c r="D21" s="63">
        <v>43873</v>
      </c>
      <c r="E21" s="34">
        <f>+コピー!B14</f>
        <v>43800</v>
      </c>
      <c r="F21" s="30">
        <f>+コピー!C14</f>
        <v>5757</v>
      </c>
      <c r="G21" s="7">
        <f t="shared" si="9"/>
        <v>8.2753432386684214E-2</v>
      </c>
      <c r="H21" s="30">
        <f>+コピー!E14</f>
        <v>501</v>
      </c>
      <c r="I21" s="7">
        <f t="shared" si="6"/>
        <v>8.7024491922876493E-2</v>
      </c>
      <c r="J21" s="30">
        <f>+コピー!I14</f>
        <v>371</v>
      </c>
      <c r="K21" s="7">
        <f t="shared" si="7"/>
        <v>6.4443286433906552E-2</v>
      </c>
      <c r="L21" s="31">
        <f>VALUE(SUBSTITUTE(コピー!K14,"円","　"))</f>
        <v>92.8</v>
      </c>
      <c r="M21" s="31">
        <f>VALUE(SUBSTITUTE(コピー!L14,"円","　"))</f>
        <v>473.8</v>
      </c>
      <c r="N21" s="10">
        <f t="shared" si="5"/>
        <v>7.5431034482758621</v>
      </c>
      <c r="O21" s="10">
        <f t="shared" si="8"/>
        <v>1.4774166314900801</v>
      </c>
      <c r="P21" s="30">
        <f>VALUE(SUBSTITUTE(コピー!O14,"円","　"))</f>
        <v>10</v>
      </c>
      <c r="Q21" s="7">
        <f t="shared" si="11"/>
        <v>1.4285714285714285E-2</v>
      </c>
      <c r="R21" s="4">
        <v>2815</v>
      </c>
      <c r="S21" s="4">
        <v>1893</v>
      </c>
      <c r="T21" s="56">
        <f t="shared" si="10"/>
        <v>0.67246891651865004</v>
      </c>
      <c r="U21" s="4">
        <v>-869</v>
      </c>
    </row>
    <row r="22" spans="1:21">
      <c r="B22" s="40">
        <v>783</v>
      </c>
      <c r="C22" s="45">
        <f>+C21</f>
        <v>3997844.8275862071</v>
      </c>
      <c r="D22" s="63"/>
      <c r="E22" s="34">
        <f>+コピー!B15</f>
        <v>44166</v>
      </c>
      <c r="F22" s="30">
        <f>+コピー!C15</f>
        <v>4990</v>
      </c>
      <c r="G22" s="7">
        <f t="shared" ref="G22:G23" si="12">+(F22-F21)/F21</f>
        <v>-0.13322911238492272</v>
      </c>
      <c r="H22" s="30">
        <f>+コピー!E15</f>
        <v>156</v>
      </c>
      <c r="I22" s="7">
        <f t="shared" ref="I22:I23" si="13">+H22/F22</f>
        <v>3.1262525050100201E-2</v>
      </c>
      <c r="J22" s="30">
        <f>+コピー!I15</f>
        <v>12</v>
      </c>
      <c r="K22" s="7">
        <f t="shared" ref="K22:K23" si="14">+J22/F22</f>
        <v>2.4048096192384768E-3</v>
      </c>
      <c r="L22" s="31">
        <f>VALUE(SUBSTITUTE(コピー!K15,"円","　"))</f>
        <v>3</v>
      </c>
      <c r="M22" s="31">
        <f>VALUE(SUBSTITUTE(コピー!L15,"円","　"))</f>
        <v>457.6</v>
      </c>
      <c r="N22" s="10">
        <f t="shared" ref="N22:N23" si="15">+B22/L22</f>
        <v>261</v>
      </c>
      <c r="O22" s="10">
        <f t="shared" ref="O22" si="16">+B22/M22</f>
        <v>1.7111013986013985</v>
      </c>
      <c r="P22" s="30">
        <f>VALUE(SUBSTITUTE(コピー!O15,"円","　"))</f>
        <v>12</v>
      </c>
      <c r="Q22" s="7">
        <f t="shared" si="11"/>
        <v>1.532567049808429E-2</v>
      </c>
      <c r="R22" s="4">
        <v>3050</v>
      </c>
      <c r="S22" s="4">
        <v>1807</v>
      </c>
      <c r="T22" s="56">
        <f t="shared" si="10"/>
        <v>0.59245901639344267</v>
      </c>
      <c r="U22" s="4">
        <v>-1000</v>
      </c>
    </row>
    <row r="23" spans="1:21">
      <c r="B23" s="40">
        <v>902</v>
      </c>
      <c r="C23" s="67">
        <f>+C21</f>
        <v>3997844.8275862071</v>
      </c>
      <c r="D23" s="33"/>
      <c r="E23" s="29">
        <v>2021</v>
      </c>
      <c r="F23" s="30">
        <f>+AVERAGE(F31:F32)*4</f>
        <v>5236</v>
      </c>
      <c r="G23" s="7">
        <f t="shared" si="12"/>
        <v>4.9298597194388775E-2</v>
      </c>
      <c r="H23" s="30">
        <f>+AVERAGE(H31:H32)*4</f>
        <v>360</v>
      </c>
      <c r="I23" s="7">
        <f t="shared" si="13"/>
        <v>6.8754774637127578E-2</v>
      </c>
      <c r="J23" s="30">
        <f>+AVERAGE(J31:J32)*4</f>
        <v>226</v>
      </c>
      <c r="K23" s="7">
        <f t="shared" si="14"/>
        <v>4.3162719633307867E-2</v>
      </c>
      <c r="L23" s="30">
        <f>+AVERAGE(L31:L32)*4</f>
        <v>57.2</v>
      </c>
      <c r="M23" s="41"/>
      <c r="N23" s="10">
        <f t="shared" si="15"/>
        <v>15.769230769230768</v>
      </c>
      <c r="P23" s="30">
        <f>VALUE(SUBSTITUTE(コピー!O16,"円","　"))</f>
        <v>12</v>
      </c>
      <c r="Q23" s="7">
        <f t="shared" si="11"/>
        <v>1.3303769401330377E-2</v>
      </c>
      <c r="R23" s="4"/>
      <c r="S23" s="4"/>
      <c r="T23" s="56"/>
      <c r="U23" s="4"/>
    </row>
    <row r="24" spans="1:21">
      <c r="B24" s="44">
        <f t="shared" ref="B24:B26" si="17">+L24*N24</f>
        <v>1205.4530898113208</v>
      </c>
      <c r="C24" s="67">
        <f t="shared" ref="C24:C28" si="18">+C23</f>
        <v>3997844.8275862071</v>
      </c>
      <c r="D24" s="33"/>
      <c r="E24" s="29">
        <v>2022</v>
      </c>
      <c r="F24" s="44">
        <f t="shared" ref="F24:F26" si="19">+F23*(1+G24)</f>
        <v>5445.4400000000005</v>
      </c>
      <c r="G24" s="68">
        <v>0.04</v>
      </c>
      <c r="H24" s="44">
        <f t="shared" ref="H24:H26" si="20">+F24*I24</f>
        <v>370.28992000000005</v>
      </c>
      <c r="I24" s="68">
        <v>6.8000000000000005E-2</v>
      </c>
      <c r="J24" s="44">
        <f t="shared" ref="J24:J26" si="21">+F24*K24</f>
        <v>321.28095999999999</v>
      </c>
      <c r="K24" s="68">
        <v>5.8999999999999997E-2</v>
      </c>
      <c r="L24" s="15">
        <f t="shared" ref="L24:L26" si="22">+J24/C24*1000000</f>
        <v>80.363539320754711</v>
      </c>
      <c r="M24" s="41"/>
      <c r="N24" s="40">
        <v>15</v>
      </c>
      <c r="Q24" s="7"/>
      <c r="R24" s="4"/>
      <c r="S24" s="4"/>
      <c r="T24" s="56"/>
      <c r="U24" s="4"/>
    </row>
    <row r="25" spans="1:21">
      <c r="B25" s="44">
        <f t="shared" si="17"/>
        <v>1253.6712134037737</v>
      </c>
      <c r="C25" s="67">
        <f t="shared" si="18"/>
        <v>3997844.8275862071</v>
      </c>
      <c r="D25" s="33"/>
      <c r="E25" s="29">
        <v>2023</v>
      </c>
      <c r="F25" s="44">
        <f t="shared" si="19"/>
        <v>5663.2576000000008</v>
      </c>
      <c r="G25" s="68">
        <f t="shared" ref="G25:K26" si="23">+G24</f>
        <v>0.04</v>
      </c>
      <c r="H25" s="44">
        <f t="shared" si="20"/>
        <v>385.10151680000007</v>
      </c>
      <c r="I25" s="68">
        <f t="shared" si="23"/>
        <v>6.8000000000000005E-2</v>
      </c>
      <c r="J25" s="44">
        <f t="shared" si="21"/>
        <v>334.13219840000005</v>
      </c>
      <c r="K25" s="68">
        <f t="shared" si="23"/>
        <v>5.8999999999999997E-2</v>
      </c>
      <c r="L25" s="15">
        <f t="shared" si="22"/>
        <v>83.578080893584911</v>
      </c>
      <c r="M25" s="41"/>
      <c r="N25" s="40">
        <f t="shared" ref="N25:N28" si="24">+N24</f>
        <v>15</v>
      </c>
      <c r="Q25" s="7"/>
      <c r="R25" s="4"/>
      <c r="S25" s="4"/>
      <c r="T25" s="56"/>
      <c r="U25" s="4"/>
    </row>
    <row r="26" spans="1:21">
      <c r="B26" s="44">
        <f t="shared" si="17"/>
        <v>1303.8180619399245</v>
      </c>
      <c r="C26" s="67">
        <f t="shared" si="18"/>
        <v>3997844.8275862071</v>
      </c>
      <c r="D26" s="33"/>
      <c r="E26" s="29">
        <v>2024</v>
      </c>
      <c r="F26" s="44">
        <f t="shared" si="19"/>
        <v>5889.7879040000007</v>
      </c>
      <c r="G26" s="68">
        <f t="shared" si="23"/>
        <v>0.04</v>
      </c>
      <c r="H26" s="44">
        <f t="shared" si="20"/>
        <v>400.50557747200008</v>
      </c>
      <c r="I26" s="68">
        <f t="shared" si="23"/>
        <v>6.8000000000000005E-2</v>
      </c>
      <c r="J26" s="44">
        <f t="shared" si="21"/>
        <v>347.49748633600001</v>
      </c>
      <c r="K26" s="68">
        <f t="shared" si="23"/>
        <v>5.8999999999999997E-2</v>
      </c>
      <c r="L26" s="15">
        <f t="shared" si="22"/>
        <v>86.921204129328302</v>
      </c>
      <c r="M26" s="41"/>
      <c r="N26" s="40">
        <f t="shared" si="24"/>
        <v>15</v>
      </c>
      <c r="Q26" s="7"/>
      <c r="R26" s="4"/>
      <c r="S26" s="4"/>
      <c r="T26" s="56"/>
      <c r="U26" s="4"/>
    </row>
    <row r="27" spans="1:21" s="43" customFormat="1">
      <c r="A27" s="1"/>
      <c r="B27" s="44">
        <f t="shared" ref="B27:B28" si="25">+L27*N27</f>
        <v>1355.9707844175218</v>
      </c>
      <c r="C27" s="67">
        <f t="shared" si="18"/>
        <v>3997844.8275862071</v>
      </c>
      <c r="E27" s="29">
        <v>2025</v>
      </c>
      <c r="F27" s="44">
        <f t="shared" ref="F27:F28" si="26">+F26*(1+G27)</f>
        <v>6125.3794201600012</v>
      </c>
      <c r="G27" s="68">
        <f t="shared" ref="G27" si="27">+G26</f>
        <v>0.04</v>
      </c>
      <c r="H27" s="44">
        <f t="shared" ref="H27:H28" si="28">+F27*I27</f>
        <v>416.52580057088011</v>
      </c>
      <c r="I27" s="68">
        <f t="shared" ref="I27" si="29">+I26</f>
        <v>6.8000000000000005E-2</v>
      </c>
      <c r="J27" s="44">
        <f t="shared" ref="J27:J28" si="30">+F27*K27</f>
        <v>361.39738578944008</v>
      </c>
      <c r="K27" s="68">
        <f t="shared" ref="K27" si="31">+K26</f>
        <v>5.8999999999999997E-2</v>
      </c>
      <c r="L27" s="15">
        <f t="shared" ref="L27:L28" si="32">+J27/C27*1000000</f>
        <v>90.398052294501454</v>
      </c>
      <c r="N27" s="40">
        <f t="shared" si="24"/>
        <v>15</v>
      </c>
      <c r="Q27" s="7"/>
      <c r="R27" s="4"/>
      <c r="S27" s="4"/>
      <c r="T27" s="56"/>
      <c r="U27" s="4"/>
    </row>
    <row r="28" spans="1:21">
      <c r="B28" s="44">
        <f t="shared" si="25"/>
        <v>1410.2096157942226</v>
      </c>
      <c r="C28" s="67">
        <f t="shared" si="18"/>
        <v>3997844.8275862071</v>
      </c>
      <c r="D28" s="57">
        <f>+(B28-B2)/B2</f>
        <v>0.49545028186025725</v>
      </c>
      <c r="E28" s="29">
        <v>2026</v>
      </c>
      <c r="F28" s="44">
        <f t="shared" si="26"/>
        <v>6370.3945969664019</v>
      </c>
      <c r="G28" s="68">
        <f t="shared" ref="G28" si="33">+G27</f>
        <v>0.04</v>
      </c>
      <c r="H28" s="44">
        <f t="shared" si="28"/>
        <v>433.18683259371534</v>
      </c>
      <c r="I28" s="68">
        <f t="shared" ref="I28" si="34">+I27</f>
        <v>6.8000000000000005E-2</v>
      </c>
      <c r="J28" s="44">
        <f t="shared" si="30"/>
        <v>375.85328122101771</v>
      </c>
      <c r="K28" s="68">
        <f t="shared" ref="K28" si="35">+K27</f>
        <v>5.8999999999999997E-2</v>
      </c>
      <c r="L28" s="15">
        <f t="shared" si="32"/>
        <v>94.013974386281504</v>
      </c>
      <c r="M28" s="43"/>
      <c r="N28" s="40">
        <f t="shared" si="24"/>
        <v>15</v>
      </c>
      <c r="Q28" s="7"/>
      <c r="R28" s="4"/>
      <c r="S28" s="4"/>
      <c r="T28" s="56"/>
      <c r="U28" s="4"/>
    </row>
    <row r="29" spans="1:21">
      <c r="C29" s="45">
        <v>4091796</v>
      </c>
      <c r="D29" s="33"/>
      <c r="N29" s="33"/>
    </row>
    <row r="31" spans="1:21">
      <c r="C31" s="62">
        <f>+コピー!P6</f>
        <v>44329</v>
      </c>
      <c r="D31" s="1" t="str">
        <f>+コピー!R6</f>
        <v>1Q</v>
      </c>
      <c r="E31" s="34">
        <f>+コピー!Q6</f>
        <v>44256</v>
      </c>
      <c r="F31" s="30">
        <f>+コピー!S6</f>
        <v>1342</v>
      </c>
      <c r="G31" s="7" t="e">
        <f>+(F31-F34)/F34</f>
        <v>#DIV/0!</v>
      </c>
      <c r="H31" s="30">
        <f>+コピー!U6</f>
        <v>139</v>
      </c>
      <c r="I31" s="7">
        <f t="shared" ref="I31" si="36">+H31/F31</f>
        <v>0.10357675111773472</v>
      </c>
      <c r="J31" s="30">
        <f>+コピー!Y6</f>
        <v>103</v>
      </c>
      <c r="K31" s="7">
        <f t="shared" ref="K31" si="37">+J31/F31</f>
        <v>7.6751117734724289E-2</v>
      </c>
      <c r="L31" s="31">
        <f>VALUE(SUBSTITUTE(コピー!AA6,"円","　"))</f>
        <v>26.1</v>
      </c>
    </row>
    <row r="32" spans="1:21">
      <c r="C32" s="62">
        <f>+コピー!P7</f>
        <v>44420</v>
      </c>
      <c r="D32" s="1" t="str">
        <f>+コピー!R7</f>
        <v>2Q</v>
      </c>
      <c r="E32" s="34">
        <f>+コピー!Q7</f>
        <v>44348</v>
      </c>
      <c r="F32" s="30">
        <f>+コピー!S7</f>
        <v>1276</v>
      </c>
      <c r="G32" s="7" t="e">
        <f t="shared" ref="G32:G34" si="38">+(F32-F35)/F35</f>
        <v>#DIV/0!</v>
      </c>
      <c r="H32" s="30">
        <f>+コピー!U7</f>
        <v>41</v>
      </c>
      <c r="I32" s="7">
        <f t="shared" ref="I32:I34" si="39">+H32/F32</f>
        <v>3.2131661442006271E-2</v>
      </c>
      <c r="J32" s="30">
        <f>+コピー!Y7</f>
        <v>10</v>
      </c>
      <c r="K32" s="7">
        <f t="shared" ref="K32:K34" si="40">+J32/F32</f>
        <v>7.8369905956112845E-3</v>
      </c>
      <c r="L32" s="31">
        <f>VALUE(SUBSTITUTE(コピー!AA7,"円","　"))</f>
        <v>2.5</v>
      </c>
    </row>
    <row r="33" spans="3:14">
      <c r="C33" s="62">
        <f>+コピー!P8</f>
        <v>0</v>
      </c>
      <c r="D33" s="1">
        <f>+コピー!R8</f>
        <v>0</v>
      </c>
      <c r="E33" s="34">
        <f>+コピー!Q8</f>
        <v>0</v>
      </c>
      <c r="F33" s="30">
        <f>+コピー!S8</f>
        <v>0</v>
      </c>
      <c r="G33" s="7" t="e">
        <f t="shared" si="38"/>
        <v>#DIV/0!</v>
      </c>
      <c r="H33" s="30">
        <f>+コピー!U8</f>
        <v>0</v>
      </c>
      <c r="I33" s="7" t="e">
        <f t="shared" si="39"/>
        <v>#DIV/0!</v>
      </c>
      <c r="J33" s="30">
        <f>+コピー!Y8</f>
        <v>0</v>
      </c>
      <c r="K33" s="7" t="e">
        <f t="shared" si="40"/>
        <v>#DIV/0!</v>
      </c>
      <c r="L33" s="31" t="e">
        <f>VALUE(SUBSTITUTE(コピー!AA8,"円","　"))</f>
        <v>#VALUE!</v>
      </c>
      <c r="M33" s="43"/>
      <c r="N33" s="43"/>
    </row>
    <row r="34" spans="3:14">
      <c r="C34" s="62">
        <f>+コピー!P9</f>
        <v>0</v>
      </c>
      <c r="D34" s="1">
        <f>+コピー!R9</f>
        <v>0</v>
      </c>
      <c r="E34" s="34">
        <f>+コピー!Q9</f>
        <v>0</v>
      </c>
      <c r="F34" s="30">
        <f>+コピー!S9</f>
        <v>0</v>
      </c>
      <c r="G34" s="7" t="e">
        <f t="shared" si="38"/>
        <v>#DIV/0!</v>
      </c>
      <c r="H34" s="30">
        <f>+コピー!U9</f>
        <v>0</v>
      </c>
      <c r="I34" s="7" t="e">
        <f t="shared" si="39"/>
        <v>#DIV/0!</v>
      </c>
      <c r="J34" s="30">
        <f>+コピー!Y9</f>
        <v>0</v>
      </c>
      <c r="K34" s="7" t="e">
        <f t="shared" si="40"/>
        <v>#DIV/0!</v>
      </c>
      <c r="L34" s="31" t="e">
        <f>VALUE(SUBSTITUTE(コピー!AA9,"円","　"))</f>
        <v>#VALUE!</v>
      </c>
      <c r="M34" s="43"/>
      <c r="N34" s="43"/>
    </row>
    <row r="35" spans="3:14">
      <c r="M35" s="43"/>
      <c r="N35" s="43"/>
    </row>
    <row r="36" spans="3:14"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3:14">
      <c r="E37" s="43"/>
      <c r="F37" s="43"/>
      <c r="G37" s="43"/>
      <c r="H37" s="43"/>
      <c r="I37" s="43"/>
      <c r="J37" s="43"/>
      <c r="K37" s="43"/>
      <c r="L37" s="43"/>
      <c r="M37" s="43"/>
      <c r="N37" s="43"/>
    </row>
    <row r="38" spans="3:14"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3:14"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3:14">
      <c r="E40" s="43"/>
      <c r="F40" s="43"/>
      <c r="G40" s="43"/>
      <c r="H40" s="43"/>
      <c r="I40" s="43"/>
      <c r="J40" s="43"/>
      <c r="K40" s="43"/>
      <c r="L40" s="43"/>
      <c r="M40" s="43"/>
      <c r="N40" s="43"/>
    </row>
    <row r="41" spans="3:14"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3:14"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3:14">
      <c r="E43" s="43"/>
      <c r="F43" s="43"/>
      <c r="G43" s="43"/>
      <c r="H43" s="43"/>
      <c r="I43" s="43"/>
      <c r="J43" s="43"/>
      <c r="K43" s="43"/>
      <c r="L43" s="43"/>
      <c r="M43" s="43"/>
    </row>
    <row r="44" spans="3:14">
      <c r="E44" s="43"/>
      <c r="F44" s="43"/>
      <c r="G44" s="43"/>
      <c r="H44" s="43"/>
      <c r="I44" s="43"/>
      <c r="J44" s="43"/>
      <c r="K44" s="43"/>
      <c r="L44" s="43"/>
      <c r="M44" s="43"/>
    </row>
    <row r="45" spans="3:14">
      <c r="E45" s="43"/>
      <c r="F45" s="43"/>
      <c r="G45" s="43"/>
      <c r="H45" s="43"/>
      <c r="I45" s="43"/>
      <c r="J45" s="43"/>
      <c r="K45" s="43"/>
      <c r="L45" s="43"/>
      <c r="M45" s="43"/>
    </row>
    <row r="46" spans="3:14">
      <c r="E46" s="43"/>
      <c r="F46" s="43"/>
      <c r="G46" s="43"/>
      <c r="H46" s="43"/>
      <c r="I46" s="43"/>
      <c r="J46" s="43"/>
      <c r="K46" s="43"/>
      <c r="L46" s="43"/>
      <c r="M46" s="43"/>
    </row>
    <row r="47" spans="3:14">
      <c r="E47" s="43"/>
      <c r="F47" s="43"/>
      <c r="G47" s="43"/>
      <c r="H47" s="43"/>
      <c r="I47" s="43"/>
      <c r="J47" s="43"/>
      <c r="K47" s="43"/>
      <c r="L47" s="43"/>
      <c r="M47" s="43"/>
    </row>
  </sheetData>
  <mergeCells count="7">
    <mergeCell ref="V1:AC1"/>
    <mergeCell ref="G3:S7"/>
    <mergeCell ref="B3:D3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3DF7-0F84-49FC-8E62-E77E87277C05}">
  <dimension ref="B1:AA16"/>
  <sheetViews>
    <sheetView workbookViewId="0">
      <selection activeCell="Q9" sqref="Q9"/>
    </sheetView>
  </sheetViews>
  <sheetFormatPr defaultRowHeight="18.75"/>
  <cols>
    <col min="1" max="1" width="2.625" customWidth="1"/>
    <col min="2" max="6" width="8.25" customWidth="1"/>
    <col min="7" max="7" width="7.375" customWidth="1"/>
    <col min="8" max="8" width="8.25" customWidth="1"/>
    <col min="9" max="9" width="7.5" customWidth="1"/>
    <col min="10" max="12" width="8.25" customWidth="1"/>
    <col min="13" max="13" width="2.625" customWidth="1"/>
    <col min="15" max="15" width="6.875" customWidth="1"/>
    <col min="16" max="16" width="9.25" bestFit="1" customWidth="1"/>
    <col min="17" max="26" width="7.75" customWidth="1"/>
    <col min="27" max="27" width="6.5" customWidth="1"/>
  </cols>
  <sheetData>
    <row r="1" spans="2:27" s="35" customFormat="1" ht="19.5" thickBot="1">
      <c r="B1" s="35" t="s">
        <v>16</v>
      </c>
      <c r="C1" s="35" t="s">
        <v>17</v>
      </c>
      <c r="D1" s="36" t="s">
        <v>18</v>
      </c>
      <c r="E1" s="35" t="s">
        <v>19</v>
      </c>
      <c r="F1" s="36" t="s">
        <v>18</v>
      </c>
      <c r="G1" s="35" t="s">
        <v>20</v>
      </c>
      <c r="H1" s="36" t="s">
        <v>18</v>
      </c>
      <c r="I1" s="35" t="s">
        <v>21</v>
      </c>
      <c r="J1" s="36" t="s">
        <v>18</v>
      </c>
      <c r="K1" s="35" t="s">
        <v>22</v>
      </c>
      <c r="L1" s="35" t="s">
        <v>23</v>
      </c>
      <c r="O1" s="35" t="s">
        <v>24</v>
      </c>
      <c r="Q1" s="35" t="s">
        <v>16</v>
      </c>
      <c r="S1" s="35" t="s">
        <v>17</v>
      </c>
      <c r="T1" s="36" t="s">
        <v>18</v>
      </c>
      <c r="U1" s="35" t="s">
        <v>3</v>
      </c>
      <c r="V1" s="36" t="s">
        <v>18</v>
      </c>
      <c r="W1" s="35" t="s">
        <v>20</v>
      </c>
      <c r="X1" s="36" t="s">
        <v>18</v>
      </c>
      <c r="Y1" s="35" t="s">
        <v>4</v>
      </c>
      <c r="Z1" s="36" t="s">
        <v>18</v>
      </c>
      <c r="AA1" s="35" t="s">
        <v>6</v>
      </c>
    </row>
    <row r="2" spans="2:27" ht="19.5" thickBot="1">
      <c r="B2" s="17">
        <v>39417</v>
      </c>
      <c r="C2" s="18">
        <v>4510</v>
      </c>
      <c r="D2" s="19">
        <v>0.09</v>
      </c>
      <c r="E2" s="60">
        <v>172</v>
      </c>
      <c r="F2" s="20">
        <v>-0.51500000000000001</v>
      </c>
      <c r="G2" s="60">
        <v>171</v>
      </c>
      <c r="H2" s="20">
        <v>-0.52400000000000002</v>
      </c>
      <c r="I2" s="60">
        <v>39</v>
      </c>
      <c r="J2" s="20">
        <v>-0.80500000000000005</v>
      </c>
      <c r="K2" s="21" t="s">
        <v>43</v>
      </c>
      <c r="L2" s="27" t="s">
        <v>44</v>
      </c>
      <c r="N2" s="38"/>
      <c r="O2" s="38"/>
      <c r="P2" s="69">
        <v>43964</v>
      </c>
      <c r="Q2" s="22">
        <v>43891</v>
      </c>
      <c r="R2" s="74" t="s">
        <v>65</v>
      </c>
      <c r="S2" s="23">
        <v>1350</v>
      </c>
      <c r="T2" s="24">
        <v>-2.9000000000000001E-2</v>
      </c>
      <c r="U2" s="59">
        <v>75</v>
      </c>
      <c r="V2" s="24">
        <v>-0.432</v>
      </c>
      <c r="W2" s="59">
        <v>70</v>
      </c>
      <c r="X2" s="24">
        <v>-0.47399999999999998</v>
      </c>
      <c r="Y2" s="59">
        <v>38</v>
      </c>
      <c r="Z2" s="24">
        <v>-0.67500000000000004</v>
      </c>
      <c r="AA2" s="28" t="s">
        <v>66</v>
      </c>
    </row>
    <row r="3" spans="2:27" ht="19.5" thickBot="1">
      <c r="B3" s="22">
        <v>39783</v>
      </c>
      <c r="C3" s="23">
        <v>4845</v>
      </c>
      <c r="D3" s="25">
        <v>7.3999999999999996E-2</v>
      </c>
      <c r="E3" s="72">
        <v>-30</v>
      </c>
      <c r="F3" s="24">
        <v>-1.1739999999999999</v>
      </c>
      <c r="G3" s="72">
        <v>-36</v>
      </c>
      <c r="H3" s="24">
        <v>-1.2110000000000001</v>
      </c>
      <c r="I3" s="72">
        <v>-108</v>
      </c>
      <c r="J3" s="24">
        <v>-3.7690000000000001</v>
      </c>
      <c r="K3" s="26" t="s">
        <v>33</v>
      </c>
      <c r="L3" s="28" t="s">
        <v>45</v>
      </c>
      <c r="N3" s="38"/>
      <c r="O3" s="38"/>
      <c r="P3" s="69">
        <v>44055</v>
      </c>
      <c r="Q3" s="22">
        <v>43983</v>
      </c>
      <c r="R3" s="74" t="s">
        <v>73</v>
      </c>
      <c r="S3" s="59">
        <v>971</v>
      </c>
      <c r="T3" s="24">
        <v>-0.27400000000000002</v>
      </c>
      <c r="U3" s="72">
        <v>-47</v>
      </c>
      <c r="V3" s="24">
        <v>-1.4019999999999999</v>
      </c>
      <c r="W3" s="72">
        <v>-51</v>
      </c>
      <c r="X3" s="24">
        <v>-1.44</v>
      </c>
      <c r="Y3" s="72">
        <v>-110</v>
      </c>
      <c r="Z3" s="24">
        <v>-2.222</v>
      </c>
      <c r="AA3" s="28" t="s">
        <v>33</v>
      </c>
    </row>
    <row r="4" spans="2:27" ht="19.5" thickBot="1">
      <c r="B4" s="17">
        <v>40148</v>
      </c>
      <c r="C4" s="18">
        <v>4293</v>
      </c>
      <c r="D4" s="20">
        <v>-0.114</v>
      </c>
      <c r="E4" s="73">
        <v>-133</v>
      </c>
      <c r="F4" s="20">
        <v>-3.4329999999999998</v>
      </c>
      <c r="G4" s="73">
        <v>-132</v>
      </c>
      <c r="H4" s="20">
        <v>-2.6669999999999998</v>
      </c>
      <c r="I4" s="73">
        <v>-152</v>
      </c>
      <c r="J4" s="20">
        <v>-0.40699999999999997</v>
      </c>
      <c r="K4" s="21" t="s">
        <v>33</v>
      </c>
      <c r="L4" s="27" t="s">
        <v>46</v>
      </c>
      <c r="N4" s="38"/>
      <c r="O4" s="38"/>
      <c r="P4" s="69">
        <v>44146</v>
      </c>
      <c r="Q4" s="22">
        <v>44075</v>
      </c>
      <c r="R4" s="74" t="s">
        <v>74</v>
      </c>
      <c r="S4" s="23">
        <v>1110</v>
      </c>
      <c r="T4" s="24">
        <v>-0.22500000000000001</v>
      </c>
      <c r="U4" s="59">
        <v>41</v>
      </c>
      <c r="V4" s="24">
        <v>-0.67200000000000004</v>
      </c>
      <c r="W4" s="59">
        <v>45</v>
      </c>
      <c r="X4" s="24">
        <v>-0.63700000000000001</v>
      </c>
      <c r="Y4" s="59">
        <v>31</v>
      </c>
      <c r="Z4" s="24">
        <v>-0.65600000000000003</v>
      </c>
      <c r="AA4" s="28" t="s">
        <v>75</v>
      </c>
    </row>
    <row r="5" spans="2:27" ht="19.5" thickBot="1">
      <c r="B5" s="22">
        <v>40513</v>
      </c>
      <c r="C5" s="23">
        <v>4603</v>
      </c>
      <c r="D5" s="25">
        <v>7.1999999999999995E-2</v>
      </c>
      <c r="E5" s="59">
        <v>75</v>
      </c>
      <c r="F5" s="25">
        <v>1.5640000000000001</v>
      </c>
      <c r="G5" s="59">
        <v>5</v>
      </c>
      <c r="H5" s="25">
        <v>1.038</v>
      </c>
      <c r="I5" s="59">
        <v>25</v>
      </c>
      <c r="J5" s="25">
        <v>1.1639999999999999</v>
      </c>
      <c r="K5" s="26" t="s">
        <v>47</v>
      </c>
      <c r="L5" s="28" t="s">
        <v>48</v>
      </c>
      <c r="N5" s="38"/>
      <c r="O5" s="38"/>
      <c r="P5" s="69">
        <v>44239</v>
      </c>
      <c r="Q5" s="22">
        <v>44166</v>
      </c>
      <c r="R5" s="74" t="s">
        <v>79</v>
      </c>
      <c r="S5" s="23">
        <v>1559</v>
      </c>
      <c r="T5" s="24">
        <v>-2.4E-2</v>
      </c>
      <c r="U5" s="59">
        <v>87</v>
      </c>
      <c r="V5" s="24">
        <v>-0.315</v>
      </c>
      <c r="W5" s="59">
        <v>87</v>
      </c>
      <c r="X5" s="24">
        <v>-0.32</v>
      </c>
      <c r="Y5" s="59">
        <v>53</v>
      </c>
      <c r="Z5" s="24">
        <v>-0.28399999999999997</v>
      </c>
      <c r="AA5" s="28" t="s">
        <v>80</v>
      </c>
    </row>
    <row r="6" spans="2:27" ht="19.5" thickBot="1">
      <c r="B6" s="17">
        <v>40878</v>
      </c>
      <c r="C6" s="18">
        <v>4328</v>
      </c>
      <c r="D6" s="20">
        <v>-0.06</v>
      </c>
      <c r="E6" s="60">
        <v>168</v>
      </c>
      <c r="F6" s="19">
        <v>1.24</v>
      </c>
      <c r="G6" s="60">
        <v>171</v>
      </c>
      <c r="H6" s="19">
        <v>33.200000000000003</v>
      </c>
      <c r="I6" s="60">
        <v>57</v>
      </c>
      <c r="J6" s="19">
        <v>1.28</v>
      </c>
      <c r="K6" s="21" t="s">
        <v>49</v>
      </c>
      <c r="L6" s="27" t="s">
        <v>50</v>
      </c>
      <c r="N6" s="38"/>
      <c r="O6" s="38"/>
      <c r="P6" s="69">
        <v>44329</v>
      </c>
      <c r="Q6" s="22">
        <v>44256</v>
      </c>
      <c r="R6" s="74" t="s">
        <v>65</v>
      </c>
      <c r="S6" s="23">
        <v>1342</v>
      </c>
      <c r="T6" s="24">
        <v>-6.0000000000000001E-3</v>
      </c>
      <c r="U6" s="59">
        <v>139</v>
      </c>
      <c r="V6" s="25">
        <v>0.85299999999999998</v>
      </c>
      <c r="W6" s="59">
        <v>147</v>
      </c>
      <c r="X6" s="25">
        <v>1.1000000000000001</v>
      </c>
      <c r="Y6" s="59">
        <v>103</v>
      </c>
      <c r="Z6" s="25">
        <v>1.7110000000000001</v>
      </c>
      <c r="AA6" s="28" t="s">
        <v>82</v>
      </c>
    </row>
    <row r="7" spans="2:27" ht="19.5" thickBot="1">
      <c r="B7" s="22">
        <v>41244</v>
      </c>
      <c r="C7" s="23">
        <v>4256</v>
      </c>
      <c r="D7" s="24">
        <v>-1.7000000000000001E-2</v>
      </c>
      <c r="E7" s="59">
        <v>108</v>
      </c>
      <c r="F7" s="24">
        <v>-0.35699999999999998</v>
      </c>
      <c r="G7" s="59">
        <v>114</v>
      </c>
      <c r="H7" s="24">
        <v>-0.33300000000000002</v>
      </c>
      <c r="I7" s="59">
        <v>18</v>
      </c>
      <c r="J7" s="24">
        <v>-0.68400000000000005</v>
      </c>
      <c r="K7" s="26" t="s">
        <v>51</v>
      </c>
      <c r="L7" s="28" t="s">
        <v>52</v>
      </c>
      <c r="N7" s="37">
        <v>41244</v>
      </c>
      <c r="O7" s="38" t="s">
        <v>67</v>
      </c>
      <c r="P7" s="69">
        <v>44420</v>
      </c>
      <c r="Q7" s="22">
        <v>44348</v>
      </c>
      <c r="R7" s="74" t="s">
        <v>73</v>
      </c>
      <c r="S7" s="23">
        <v>1276</v>
      </c>
      <c r="T7" s="25">
        <v>0.314</v>
      </c>
      <c r="U7" s="59">
        <v>41</v>
      </c>
      <c r="V7" s="25">
        <v>1.8720000000000001</v>
      </c>
      <c r="W7" s="59">
        <v>41</v>
      </c>
      <c r="X7" s="25">
        <v>1.804</v>
      </c>
      <c r="Y7" s="59">
        <v>10</v>
      </c>
      <c r="Z7" s="25">
        <v>1.091</v>
      </c>
      <c r="AA7" s="28" t="s">
        <v>84</v>
      </c>
    </row>
    <row r="8" spans="2:27" ht="19.5" thickBot="1">
      <c r="B8" s="17">
        <v>41609</v>
      </c>
      <c r="C8" s="18">
        <v>4018</v>
      </c>
      <c r="D8" s="20">
        <v>-5.6000000000000001E-2</v>
      </c>
      <c r="E8" s="73">
        <v>-101</v>
      </c>
      <c r="F8" s="20">
        <v>-1.9350000000000001</v>
      </c>
      <c r="G8" s="73">
        <v>-99</v>
      </c>
      <c r="H8" s="20">
        <v>-1.8680000000000001</v>
      </c>
      <c r="I8" s="73">
        <v>-57</v>
      </c>
      <c r="J8" s="20">
        <v>-4.1669999999999998</v>
      </c>
      <c r="K8" s="21" t="s">
        <v>33</v>
      </c>
      <c r="L8" s="27" t="s">
        <v>53</v>
      </c>
      <c r="N8" s="37">
        <v>41609</v>
      </c>
      <c r="O8" s="38" t="s">
        <v>68</v>
      </c>
    </row>
    <row r="9" spans="2:27" ht="19.5" thickBot="1">
      <c r="B9" s="22">
        <v>41974</v>
      </c>
      <c r="C9" s="23">
        <v>4062</v>
      </c>
      <c r="D9" s="25">
        <v>1.0999999999999999E-2</v>
      </c>
      <c r="E9" s="72">
        <v>-386</v>
      </c>
      <c r="F9" s="24">
        <v>-2.8220000000000001</v>
      </c>
      <c r="G9" s="72">
        <v>-384</v>
      </c>
      <c r="H9" s="24">
        <v>-2.879</v>
      </c>
      <c r="I9" s="72">
        <v>-515</v>
      </c>
      <c r="J9" s="24">
        <v>-8.0350000000000001</v>
      </c>
      <c r="K9" s="26" t="s">
        <v>33</v>
      </c>
      <c r="L9" s="28" t="s">
        <v>54</v>
      </c>
      <c r="N9" s="37">
        <v>41974</v>
      </c>
      <c r="O9" s="38" t="s">
        <v>68</v>
      </c>
    </row>
    <row r="10" spans="2:27" ht="19.5" thickBot="1">
      <c r="B10" s="17">
        <v>42339</v>
      </c>
      <c r="C10" s="18">
        <v>3704</v>
      </c>
      <c r="D10" s="20">
        <v>-8.7999999999999995E-2</v>
      </c>
      <c r="E10" s="60">
        <v>131</v>
      </c>
      <c r="F10" s="19">
        <v>1.339</v>
      </c>
      <c r="G10" s="60">
        <v>126</v>
      </c>
      <c r="H10" s="19">
        <v>1.3280000000000001</v>
      </c>
      <c r="I10" s="60">
        <v>108</v>
      </c>
      <c r="J10" s="19">
        <v>1.21</v>
      </c>
      <c r="K10" s="21" t="s">
        <v>55</v>
      </c>
      <c r="L10" s="27" t="s">
        <v>56</v>
      </c>
      <c r="N10" s="37">
        <v>42339</v>
      </c>
      <c r="O10" s="38" t="s">
        <v>68</v>
      </c>
    </row>
    <row r="11" spans="2:27" ht="19.5" thickBot="1">
      <c r="B11" s="22">
        <v>42705</v>
      </c>
      <c r="C11" s="23">
        <v>4099</v>
      </c>
      <c r="D11" s="25">
        <v>0.107</v>
      </c>
      <c r="E11" s="59">
        <v>180</v>
      </c>
      <c r="F11" s="25">
        <v>0.374</v>
      </c>
      <c r="G11" s="59">
        <v>180</v>
      </c>
      <c r="H11" s="25">
        <v>0.42899999999999999</v>
      </c>
      <c r="I11" s="59">
        <v>163</v>
      </c>
      <c r="J11" s="25">
        <v>0.50900000000000001</v>
      </c>
      <c r="K11" s="26" t="s">
        <v>57</v>
      </c>
      <c r="L11" s="28" t="s">
        <v>58</v>
      </c>
      <c r="N11" s="37">
        <v>42705</v>
      </c>
      <c r="O11" s="38" t="s">
        <v>68</v>
      </c>
    </row>
    <row r="12" spans="2:27" ht="19.5" thickBot="1">
      <c r="B12" s="17">
        <v>43070</v>
      </c>
      <c r="C12" s="18">
        <v>4379</v>
      </c>
      <c r="D12" s="19">
        <v>6.8000000000000005E-2</v>
      </c>
      <c r="E12" s="60">
        <v>264</v>
      </c>
      <c r="F12" s="19">
        <v>0.46700000000000003</v>
      </c>
      <c r="G12" s="60">
        <v>258</v>
      </c>
      <c r="H12" s="19">
        <v>0.433</v>
      </c>
      <c r="I12" s="60">
        <v>221</v>
      </c>
      <c r="J12" s="19">
        <v>0.35599999999999998</v>
      </c>
      <c r="K12" s="21" t="s">
        <v>59</v>
      </c>
      <c r="L12" s="27" t="s">
        <v>60</v>
      </c>
      <c r="N12" s="37">
        <v>43070</v>
      </c>
      <c r="O12" s="38" t="s">
        <v>68</v>
      </c>
    </row>
    <row r="13" spans="2:27" ht="19.5" thickBot="1">
      <c r="B13" s="22">
        <v>43435</v>
      </c>
      <c r="C13" s="23">
        <v>5317</v>
      </c>
      <c r="D13" s="25">
        <v>0.214</v>
      </c>
      <c r="E13" s="59">
        <v>444</v>
      </c>
      <c r="F13" s="25">
        <v>0.68200000000000005</v>
      </c>
      <c r="G13" s="59">
        <v>444</v>
      </c>
      <c r="H13" s="25">
        <v>0.72099999999999997</v>
      </c>
      <c r="I13" s="59">
        <v>366</v>
      </c>
      <c r="J13" s="25">
        <v>0.65600000000000003</v>
      </c>
      <c r="K13" s="26" t="s">
        <v>61</v>
      </c>
      <c r="L13" s="28" t="s">
        <v>62</v>
      </c>
      <c r="N13" s="37">
        <v>43435</v>
      </c>
      <c r="O13" s="38" t="s">
        <v>69</v>
      </c>
    </row>
    <row r="14" spans="2:27" ht="19.5" thickBot="1">
      <c r="B14" s="17">
        <v>43800</v>
      </c>
      <c r="C14" s="18">
        <v>5757</v>
      </c>
      <c r="D14" s="19">
        <v>8.3000000000000004E-2</v>
      </c>
      <c r="E14" s="60">
        <v>501</v>
      </c>
      <c r="F14" s="19">
        <v>0.128</v>
      </c>
      <c r="G14" s="60">
        <v>501</v>
      </c>
      <c r="H14" s="19">
        <v>0.128</v>
      </c>
      <c r="I14" s="60">
        <v>371</v>
      </c>
      <c r="J14" s="19">
        <v>1.4E-2</v>
      </c>
      <c r="K14" s="21" t="s">
        <v>63</v>
      </c>
      <c r="L14" s="27" t="s">
        <v>64</v>
      </c>
      <c r="N14" s="37">
        <v>43800</v>
      </c>
      <c r="O14" s="38" t="s">
        <v>67</v>
      </c>
    </row>
    <row r="15" spans="2:27" ht="19.5" thickBot="1">
      <c r="B15" s="22">
        <v>44166</v>
      </c>
      <c r="C15" s="23">
        <v>4990</v>
      </c>
      <c r="D15" s="24">
        <v>-0.13300000000000001</v>
      </c>
      <c r="E15" s="59">
        <v>156</v>
      </c>
      <c r="F15" s="24">
        <v>-0.68899999999999995</v>
      </c>
      <c r="G15" s="59">
        <v>151</v>
      </c>
      <c r="H15" s="24">
        <v>-0.69899999999999995</v>
      </c>
      <c r="I15" s="59">
        <v>12</v>
      </c>
      <c r="J15" s="24">
        <v>-0.96799999999999997</v>
      </c>
      <c r="K15" s="26" t="s">
        <v>76</v>
      </c>
      <c r="L15" s="28" t="s">
        <v>77</v>
      </c>
      <c r="N15" s="37">
        <v>44166</v>
      </c>
      <c r="O15" s="38" t="s">
        <v>70</v>
      </c>
    </row>
    <row r="16" spans="2:27" ht="19.5" thickBot="1">
      <c r="B16" s="77" t="s">
        <v>78</v>
      </c>
      <c r="C16" s="18">
        <v>5250</v>
      </c>
      <c r="D16" s="19">
        <v>5.1999999999999998E-2</v>
      </c>
      <c r="E16" s="60">
        <v>200</v>
      </c>
      <c r="F16" s="19">
        <v>0.28199999999999997</v>
      </c>
      <c r="G16" s="60">
        <v>200</v>
      </c>
      <c r="H16" s="19">
        <v>0.32500000000000001</v>
      </c>
      <c r="I16" s="60">
        <v>120</v>
      </c>
      <c r="J16" s="19">
        <v>9</v>
      </c>
      <c r="K16" s="21" t="s">
        <v>83</v>
      </c>
      <c r="L16" s="27" t="s">
        <v>33</v>
      </c>
      <c r="N16" s="39" t="s">
        <v>81</v>
      </c>
      <c r="O16" s="38" t="s">
        <v>70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D9620-885E-4A9A-BC70-746296EFEC3B}">
  <dimension ref="A1:AC34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O34" sqref="O34"/>
    </sheetView>
  </sheetViews>
  <sheetFormatPr defaultRowHeight="12"/>
  <cols>
    <col min="1" max="1" width="9.375" style="1" customWidth="1"/>
    <col min="2" max="2" width="5.375" style="43" customWidth="1"/>
    <col min="3" max="3" width="7.875" style="43" customWidth="1"/>
    <col min="4" max="4" width="6.375" style="43" customWidth="1"/>
    <col min="5" max="5" width="9" style="43" bestFit="1" customWidth="1"/>
    <col min="6" max="6" width="6.375" style="43" customWidth="1"/>
    <col min="7" max="7" width="6.875" style="43" customWidth="1"/>
    <col min="8" max="8" width="5.375" style="43" customWidth="1"/>
    <col min="9" max="9" width="6.625" style="43" customWidth="1"/>
    <col min="10" max="10" width="5" style="43" customWidth="1"/>
    <col min="11" max="11" width="6.125" style="43" customWidth="1"/>
    <col min="12" max="12" width="5.875" style="43" customWidth="1"/>
    <col min="13" max="13" width="5.625" style="43" customWidth="1"/>
    <col min="14" max="14" width="5.25" style="43" customWidth="1"/>
    <col min="15" max="15" width="4.625" style="43" customWidth="1"/>
    <col min="16" max="16" width="4" style="43" customWidth="1"/>
    <col min="17" max="17" width="4.625" style="43" customWidth="1"/>
    <col min="18" max="19" width="6" style="43" customWidth="1"/>
    <col min="20" max="20" width="3.5" style="43" customWidth="1"/>
    <col min="21" max="21" width="5.5" style="43" customWidth="1"/>
    <col min="22" max="29" width="9" style="43"/>
    <col min="30" max="30" width="5.125" style="43" customWidth="1"/>
    <col min="31" max="16384" width="9" style="43"/>
  </cols>
  <sheetData>
    <row r="1" spans="1:29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2" t="s">
        <v>25</v>
      </c>
      <c r="H1" s="3" t="s">
        <v>3</v>
      </c>
      <c r="I1" s="6" t="s">
        <v>5</v>
      </c>
      <c r="J1" s="3" t="s">
        <v>4</v>
      </c>
      <c r="K1" s="71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64" t="s">
        <v>34</v>
      </c>
      <c r="S1" s="64" t="s">
        <v>35</v>
      </c>
      <c r="U1" s="64" t="s">
        <v>72</v>
      </c>
      <c r="V1" s="78" t="s">
        <v>71</v>
      </c>
      <c r="W1" s="78"/>
      <c r="X1" s="78"/>
      <c r="Y1" s="78"/>
      <c r="Z1" s="78"/>
      <c r="AA1" s="78"/>
      <c r="AB1" s="78"/>
      <c r="AC1" s="78"/>
    </row>
    <row r="2" spans="1:29" ht="41.25" customHeight="1" thickBot="1">
      <c r="A2" s="58" t="s">
        <v>42</v>
      </c>
      <c r="B2" s="40">
        <v>919</v>
      </c>
      <c r="C2" s="9"/>
      <c r="D2" s="9"/>
      <c r="E2" s="34">
        <f>+E22</f>
        <v>44166</v>
      </c>
      <c r="F2" s="47">
        <f t="shared" ref="F2:M2" si="0">+F22</f>
        <v>4990</v>
      </c>
      <c r="G2" s="48">
        <f t="shared" si="0"/>
        <v>-0.13322911238492272</v>
      </c>
      <c r="H2" s="9">
        <f t="shared" si="0"/>
        <v>156</v>
      </c>
      <c r="I2" s="49">
        <f t="shared" si="0"/>
        <v>3.1262525050100201E-2</v>
      </c>
      <c r="J2" s="47">
        <f t="shared" si="0"/>
        <v>12</v>
      </c>
      <c r="K2" s="49">
        <f t="shared" si="0"/>
        <v>2.4048096192384768E-3</v>
      </c>
      <c r="L2" s="9">
        <f t="shared" si="0"/>
        <v>3</v>
      </c>
      <c r="M2" s="9">
        <f t="shared" si="0"/>
        <v>457.6</v>
      </c>
      <c r="N2" s="76">
        <f t="shared" ref="N2" si="1">+B2/L2</f>
        <v>306.33333333333331</v>
      </c>
      <c r="O2" s="75">
        <f>+B2/M2</f>
        <v>2.0083041958041958</v>
      </c>
      <c r="P2" s="50">
        <f>+P22</f>
        <v>12</v>
      </c>
      <c r="Q2" s="51">
        <f t="shared" ref="Q2" si="2">+P2/B2</f>
        <v>1.3057671381936888E-2</v>
      </c>
      <c r="R2" s="9">
        <f t="shared" ref="R2:U2" si="3">+R22</f>
        <v>3050</v>
      </c>
      <c r="S2" s="9">
        <f t="shared" si="3"/>
        <v>1807</v>
      </c>
      <c r="T2" s="43">
        <f t="shared" si="3"/>
        <v>0.59245901639344267</v>
      </c>
      <c r="U2" s="9">
        <f t="shared" si="3"/>
        <v>-1000</v>
      </c>
    </row>
    <row r="3" spans="1:29" ht="15.75" customHeight="1">
      <c r="A3" s="61">
        <v>44420</v>
      </c>
      <c r="B3" s="81" t="s">
        <v>28</v>
      </c>
      <c r="C3" s="82"/>
      <c r="D3" s="82"/>
      <c r="E3" s="52">
        <f>+G28</f>
        <v>0.03</v>
      </c>
      <c r="G3" s="79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29" ht="15.75" customHeight="1">
      <c r="B4" s="83" t="s">
        <v>29</v>
      </c>
      <c r="C4" s="84"/>
      <c r="D4" s="84"/>
      <c r="E4" s="53">
        <f>+K28</f>
        <v>5.5E-2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29" ht="15.75" customHeight="1">
      <c r="B5" s="83" t="s">
        <v>11</v>
      </c>
      <c r="C5" s="84"/>
      <c r="D5" s="84"/>
      <c r="E5" s="54">
        <f>+N28</f>
        <v>8</v>
      </c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29" ht="15.75" customHeight="1">
      <c r="A6" s="70"/>
      <c r="B6" s="83" t="s">
        <v>31</v>
      </c>
      <c r="C6" s="84"/>
      <c r="D6" s="84"/>
      <c r="E6" s="54">
        <f>+B28</f>
        <v>668.05543949735033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29" ht="15.75" customHeight="1" thickBot="1">
      <c r="B7" s="85" t="s">
        <v>32</v>
      </c>
      <c r="C7" s="86"/>
      <c r="D7" s="86"/>
      <c r="E7" s="55">
        <f>+D28</f>
        <v>-0.27306263384401486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</row>
    <row r="8" spans="1:29">
      <c r="A8" s="32" t="s">
        <v>15</v>
      </c>
      <c r="C8" s="1" t="s">
        <v>27</v>
      </c>
      <c r="G8" s="14">
        <f>AVERAGE(G9:G21)</f>
        <v>2.4581892246383474E-2</v>
      </c>
      <c r="I8" s="14">
        <f>AVERAGE(I9:I21)</f>
        <v>2.0875834120246031E-2</v>
      </c>
      <c r="K8" s="14">
        <f>AVERAGE(K9:K21)</f>
        <v>6.5754060112420071E-3</v>
      </c>
      <c r="N8" s="13">
        <f>AVERAGE(N9:N21)</f>
        <v>22.350632361196894</v>
      </c>
      <c r="O8" s="13">
        <f>AVERAGE(O9:O21)</f>
        <v>1.6685957540867404</v>
      </c>
    </row>
    <row r="9" spans="1:29">
      <c r="A9" s="1">
        <v>2436</v>
      </c>
      <c r="B9" s="40">
        <v>343</v>
      </c>
      <c r="C9" s="45">
        <f t="shared" ref="C9:C20" si="4">+J9/L9*1000000</f>
        <v>3979591.8367346935</v>
      </c>
      <c r="E9" s="34">
        <f>+コピー!B2</f>
        <v>39417</v>
      </c>
      <c r="F9" s="30">
        <f>+コピー!C2</f>
        <v>4510</v>
      </c>
      <c r="H9" s="30">
        <f>+コピー!E2</f>
        <v>172</v>
      </c>
      <c r="I9" s="7">
        <f>+H9/F9</f>
        <v>3.8137472283813749E-2</v>
      </c>
      <c r="J9" s="30">
        <f>+コピー!I2</f>
        <v>39</v>
      </c>
      <c r="K9" s="7">
        <f>+J9/F9</f>
        <v>8.6474501108647454E-3</v>
      </c>
      <c r="L9" s="31">
        <f>VALUE(SUBSTITUTE(コピー!K2,"円","　"))</f>
        <v>9.8000000000000007</v>
      </c>
      <c r="M9" s="31">
        <f>VALUE(SUBSTITUTE(コピー!L2,"円","　"))</f>
        <v>368.2</v>
      </c>
      <c r="N9" s="10">
        <f t="shared" ref="N9:N23" si="5">+B9/L9</f>
        <v>35</v>
      </c>
      <c r="O9" s="10">
        <f>+B9/M9</f>
        <v>0.93155893536121681</v>
      </c>
    </row>
    <row r="10" spans="1:29">
      <c r="B10" s="40">
        <v>158</v>
      </c>
      <c r="C10" s="45" t="e">
        <f t="shared" si="4"/>
        <v>#VALUE!</v>
      </c>
      <c r="E10" s="34">
        <f>+コピー!B3</f>
        <v>39783</v>
      </c>
      <c r="F10" s="30">
        <f>+コピー!C3</f>
        <v>4845</v>
      </c>
      <c r="G10" s="7">
        <f>+(F10-F9)/F9</f>
        <v>7.4279379157427938E-2</v>
      </c>
      <c r="H10" s="30">
        <f>+コピー!E3</f>
        <v>-30</v>
      </c>
      <c r="I10" s="7">
        <f t="shared" ref="I10:I23" si="6">+H10/F10</f>
        <v>-6.1919504643962852E-3</v>
      </c>
      <c r="J10" s="30">
        <f>+コピー!I3</f>
        <v>-108</v>
      </c>
      <c r="K10" s="7">
        <f t="shared" ref="K10:K23" si="7">+J10/F10</f>
        <v>-2.2291021671826627E-2</v>
      </c>
      <c r="L10" s="31" t="e">
        <f>VALUE(SUBSTITUTE(コピー!K3,"円","　"))</f>
        <v>#VALUE!</v>
      </c>
      <c r="M10" s="31">
        <f>VALUE(SUBSTITUTE(コピー!L3,"円","　"))</f>
        <v>317.8</v>
      </c>
      <c r="N10" s="10"/>
      <c r="O10" s="10">
        <f t="shared" ref="O10:O22" si="8">+B10/M10</f>
        <v>0.49716803020767775</v>
      </c>
    </row>
    <row r="11" spans="1:29">
      <c r="B11" s="40">
        <v>175</v>
      </c>
      <c r="C11" s="45" t="e">
        <f t="shared" si="4"/>
        <v>#VALUE!</v>
      </c>
      <c r="E11" s="34">
        <f>+コピー!B4</f>
        <v>40148</v>
      </c>
      <c r="F11" s="30">
        <f>+コピー!C4</f>
        <v>4293</v>
      </c>
      <c r="G11" s="7">
        <f t="shared" ref="G11:G23" si="9">+(F11-F10)/F10</f>
        <v>-0.11393188854489164</v>
      </c>
      <c r="H11" s="30">
        <f>+コピー!E4</f>
        <v>-133</v>
      </c>
      <c r="I11" s="7">
        <f t="shared" si="6"/>
        <v>-3.0980666200791988E-2</v>
      </c>
      <c r="J11" s="30">
        <f>+コピー!I4</f>
        <v>-152</v>
      </c>
      <c r="K11" s="7">
        <f t="shared" si="7"/>
        <v>-3.5406475658047984E-2</v>
      </c>
      <c r="L11" s="31" t="e">
        <f>VALUE(SUBSTITUTE(コピー!K4,"円","　"))</f>
        <v>#VALUE!</v>
      </c>
      <c r="M11" s="31">
        <f>VALUE(SUBSTITUTE(コピー!L4,"円","　"))</f>
        <v>262.3</v>
      </c>
      <c r="N11" s="10"/>
      <c r="O11" s="10">
        <f t="shared" si="8"/>
        <v>0.6671749904689287</v>
      </c>
    </row>
    <row r="12" spans="1:29">
      <c r="B12" s="40">
        <v>173</v>
      </c>
      <c r="C12" s="45">
        <f t="shared" si="4"/>
        <v>3968253.9682539683</v>
      </c>
      <c r="E12" s="34">
        <f>+コピー!B5</f>
        <v>40513</v>
      </c>
      <c r="F12" s="30">
        <f>+コピー!C5</f>
        <v>4603</v>
      </c>
      <c r="G12" s="7">
        <f t="shared" si="9"/>
        <v>7.2210575355229442E-2</v>
      </c>
      <c r="H12" s="30">
        <f>+コピー!E5</f>
        <v>75</v>
      </c>
      <c r="I12" s="7">
        <f t="shared" si="6"/>
        <v>1.62937214859874E-2</v>
      </c>
      <c r="J12" s="30">
        <f>+コピー!I5</f>
        <v>25</v>
      </c>
      <c r="K12" s="7">
        <f t="shared" si="7"/>
        <v>5.4312404953291331E-3</v>
      </c>
      <c r="L12" s="31">
        <f>VALUE(SUBSTITUTE(コピー!K5,"円","　"))</f>
        <v>6.3</v>
      </c>
      <c r="M12" s="31">
        <f>VALUE(SUBSTITUTE(コピー!L5,"円","　"))</f>
        <v>265.5</v>
      </c>
      <c r="N12" s="10">
        <f t="shared" si="5"/>
        <v>27.460317460317462</v>
      </c>
      <c r="O12" s="10">
        <f t="shared" si="8"/>
        <v>0.65160075329566858</v>
      </c>
      <c r="R12" s="43">
        <v>2119</v>
      </c>
      <c r="S12" s="43">
        <v>1060</v>
      </c>
      <c r="T12" s="56">
        <f>+S12/R12</f>
        <v>0.50023596035865969</v>
      </c>
      <c r="U12" s="4">
        <v>-289</v>
      </c>
    </row>
    <row r="13" spans="1:29">
      <c r="B13" s="40">
        <v>178</v>
      </c>
      <c r="C13" s="45">
        <f t="shared" si="4"/>
        <v>3986013.9860139857</v>
      </c>
      <c r="E13" s="34">
        <f>+コピー!B6</f>
        <v>40878</v>
      </c>
      <c r="F13" s="30">
        <f>+コピー!C6</f>
        <v>4328</v>
      </c>
      <c r="G13" s="7">
        <f t="shared" si="9"/>
        <v>-5.9743645448620465E-2</v>
      </c>
      <c r="H13" s="30">
        <f>+コピー!E6</f>
        <v>168</v>
      </c>
      <c r="I13" s="7">
        <f t="shared" si="6"/>
        <v>3.8817005545286505E-2</v>
      </c>
      <c r="J13" s="30">
        <f>+コピー!I6</f>
        <v>57</v>
      </c>
      <c r="K13" s="7">
        <f t="shared" si="7"/>
        <v>1.3170055452865065E-2</v>
      </c>
      <c r="L13" s="31">
        <f>VALUE(SUBSTITUTE(コピー!K6,"円","　"))</f>
        <v>14.3</v>
      </c>
      <c r="M13" s="31">
        <f>VALUE(SUBSTITUTE(コピー!L6,"円","　"))</f>
        <v>270.5</v>
      </c>
      <c r="N13" s="10">
        <f t="shared" si="5"/>
        <v>12.447552447552447</v>
      </c>
      <c r="O13" s="10">
        <f t="shared" si="8"/>
        <v>0.65804066543438078</v>
      </c>
      <c r="R13" s="4">
        <v>2059</v>
      </c>
      <c r="S13" s="4">
        <v>1080</v>
      </c>
      <c r="T13" s="56">
        <f>+S13/R13</f>
        <v>0.52452646915978629</v>
      </c>
      <c r="U13" s="4">
        <v>-330</v>
      </c>
    </row>
    <row r="14" spans="1:29">
      <c r="B14" s="40">
        <v>276</v>
      </c>
      <c r="C14" s="45">
        <f t="shared" si="4"/>
        <v>4000000</v>
      </c>
      <c r="E14" s="34">
        <f>+コピー!B7</f>
        <v>41244</v>
      </c>
      <c r="F14" s="30">
        <f>+コピー!C7</f>
        <v>4256</v>
      </c>
      <c r="G14" s="7">
        <f t="shared" si="9"/>
        <v>-1.6635859519408502E-2</v>
      </c>
      <c r="H14" s="30">
        <f>+コピー!E7</f>
        <v>108</v>
      </c>
      <c r="I14" s="7">
        <f t="shared" si="6"/>
        <v>2.5375939849624059E-2</v>
      </c>
      <c r="J14" s="30">
        <f>+コピー!I7</f>
        <v>18</v>
      </c>
      <c r="K14" s="7">
        <f t="shared" si="7"/>
        <v>4.2293233082706765E-3</v>
      </c>
      <c r="L14" s="31">
        <f>VALUE(SUBSTITUTE(コピー!K7,"円","　"))</f>
        <v>4.5</v>
      </c>
      <c r="M14" s="31">
        <f>VALUE(SUBSTITUTE(コピー!L7,"円","　"))</f>
        <v>266.5</v>
      </c>
      <c r="N14" s="10">
        <f t="shared" si="5"/>
        <v>61.333333333333336</v>
      </c>
      <c r="O14" s="10">
        <f t="shared" si="8"/>
        <v>1.0356472795497185</v>
      </c>
      <c r="R14" s="4">
        <v>1884</v>
      </c>
      <c r="S14" s="4">
        <v>1065</v>
      </c>
      <c r="T14" s="56">
        <f t="shared" ref="T14:T22" si="10">+S14/R14</f>
        <v>0.5652866242038217</v>
      </c>
      <c r="U14" s="4">
        <v>-333</v>
      </c>
    </row>
    <row r="15" spans="1:29">
      <c r="B15" s="40">
        <v>200</v>
      </c>
      <c r="C15" s="45" t="e">
        <f t="shared" si="4"/>
        <v>#VALUE!</v>
      </c>
      <c r="E15" s="34">
        <f>+コピー!B8</f>
        <v>41609</v>
      </c>
      <c r="F15" s="30">
        <f>+コピー!C8</f>
        <v>4018</v>
      </c>
      <c r="G15" s="7">
        <f t="shared" si="9"/>
        <v>-5.5921052631578948E-2</v>
      </c>
      <c r="H15" s="30">
        <f>+コピー!E8</f>
        <v>-101</v>
      </c>
      <c r="I15" s="7">
        <f t="shared" si="6"/>
        <v>-2.5136884021901444E-2</v>
      </c>
      <c r="J15" s="30">
        <f>+コピー!I8</f>
        <v>-57</v>
      </c>
      <c r="K15" s="7">
        <f t="shared" si="7"/>
        <v>-1.4186162269785963E-2</v>
      </c>
      <c r="L15" s="31" t="e">
        <f>VALUE(SUBSTITUTE(コピー!K8,"円","　"))</f>
        <v>#VALUE!</v>
      </c>
      <c r="M15" s="31">
        <f>VALUE(SUBSTITUTE(コピー!L8,"円","　"))</f>
        <v>246.8</v>
      </c>
      <c r="N15" s="10"/>
      <c r="O15" s="10">
        <f t="shared" si="8"/>
        <v>0.81037277147487841</v>
      </c>
      <c r="P15" s="30">
        <f>VALUE(SUBSTITUTE(コピー!O8,"円","　"))</f>
        <v>0</v>
      </c>
      <c r="Q15" s="7">
        <f t="shared" ref="Q15:Q23" si="11">+P15/B15</f>
        <v>0</v>
      </c>
      <c r="R15" s="4">
        <v>2090</v>
      </c>
      <c r="S15" s="4">
        <v>986</v>
      </c>
      <c r="T15" s="56">
        <f t="shared" si="10"/>
        <v>0.47177033492822967</v>
      </c>
      <c r="U15" s="4">
        <v>-293</v>
      </c>
    </row>
    <row r="16" spans="1:29">
      <c r="B16" s="40">
        <v>303</v>
      </c>
      <c r="C16" s="45" t="e">
        <f t="shared" si="4"/>
        <v>#VALUE!</v>
      </c>
      <c r="E16" s="34">
        <f>+コピー!B9</f>
        <v>41974</v>
      </c>
      <c r="F16" s="30">
        <f>+コピー!C9</f>
        <v>4062</v>
      </c>
      <c r="G16" s="7">
        <f t="shared" si="9"/>
        <v>1.0950721752115481E-2</v>
      </c>
      <c r="H16" s="30">
        <f>+コピー!E9</f>
        <v>-386</v>
      </c>
      <c r="I16" s="7">
        <f t="shared" si="6"/>
        <v>-9.5027080256031515E-2</v>
      </c>
      <c r="J16" s="30">
        <f>+コピー!I9</f>
        <v>-515</v>
      </c>
      <c r="K16" s="7">
        <f t="shared" si="7"/>
        <v>-0.12678483505662236</v>
      </c>
      <c r="L16" s="31" t="e">
        <f>VALUE(SUBSTITUTE(コピー!K9,"円","　"))</f>
        <v>#VALUE!</v>
      </c>
      <c r="M16" s="31">
        <f>VALUE(SUBSTITUTE(コピー!L9,"円","　"))</f>
        <v>124.4</v>
      </c>
      <c r="N16" s="10"/>
      <c r="O16" s="10">
        <f t="shared" si="8"/>
        <v>2.435691318327974</v>
      </c>
      <c r="P16" s="30">
        <f>VALUE(SUBSTITUTE(コピー!O9,"円","　"))</f>
        <v>0</v>
      </c>
      <c r="Q16" s="7">
        <f t="shared" si="11"/>
        <v>0</v>
      </c>
      <c r="R16" s="4">
        <v>2408</v>
      </c>
      <c r="S16" s="4">
        <v>498</v>
      </c>
      <c r="T16" s="56">
        <f t="shared" si="10"/>
        <v>0.20681063122923588</v>
      </c>
      <c r="U16" s="4">
        <v>-373</v>
      </c>
    </row>
    <row r="17" spans="2:21">
      <c r="B17" s="40">
        <v>239</v>
      </c>
      <c r="C17" s="45">
        <f t="shared" si="4"/>
        <v>4000000</v>
      </c>
      <c r="E17" s="34">
        <f>+コピー!B10</f>
        <v>42339</v>
      </c>
      <c r="F17" s="30">
        <f>+コピー!C10</f>
        <v>3704</v>
      </c>
      <c r="G17" s="7">
        <f t="shared" si="9"/>
        <v>-8.813392417528311E-2</v>
      </c>
      <c r="H17" s="30">
        <f>+コピー!E10</f>
        <v>131</v>
      </c>
      <c r="I17" s="7">
        <f t="shared" si="6"/>
        <v>3.5367170626349892E-2</v>
      </c>
      <c r="J17" s="30">
        <f>+コピー!I10</f>
        <v>108</v>
      </c>
      <c r="K17" s="7">
        <f t="shared" si="7"/>
        <v>2.9157667386609073E-2</v>
      </c>
      <c r="L17" s="31">
        <f>VALUE(SUBSTITUTE(コピー!K10,"円","　"))</f>
        <v>27</v>
      </c>
      <c r="M17" s="31">
        <f>VALUE(SUBSTITUTE(コピー!L10,"円","　"))</f>
        <v>156.19999999999999</v>
      </c>
      <c r="N17" s="10">
        <f t="shared" si="5"/>
        <v>8.8518518518518512</v>
      </c>
      <c r="O17" s="10">
        <f t="shared" si="8"/>
        <v>1.530089628681178</v>
      </c>
      <c r="P17" s="30">
        <f>VALUE(SUBSTITUTE(コピー!O10,"円","　"))</f>
        <v>0</v>
      </c>
      <c r="Q17" s="7">
        <f t="shared" si="11"/>
        <v>0</v>
      </c>
      <c r="R17" s="4">
        <v>2247</v>
      </c>
      <c r="S17" s="4">
        <v>625</v>
      </c>
      <c r="T17" s="56">
        <f t="shared" si="10"/>
        <v>0.27814864263462397</v>
      </c>
      <c r="U17" s="4">
        <v>-71</v>
      </c>
    </row>
    <row r="18" spans="2:21">
      <c r="B18" s="40">
        <v>503</v>
      </c>
      <c r="C18" s="45">
        <f t="shared" si="4"/>
        <v>3995098.0392156867</v>
      </c>
      <c r="E18" s="34">
        <f>+コピー!B11</f>
        <v>42705</v>
      </c>
      <c r="F18" s="30">
        <f>+コピー!C11</f>
        <v>4099</v>
      </c>
      <c r="G18" s="7">
        <f t="shared" si="9"/>
        <v>0.1066414686825054</v>
      </c>
      <c r="H18" s="30">
        <f>+コピー!E11</f>
        <v>180</v>
      </c>
      <c r="I18" s="7">
        <f t="shared" si="6"/>
        <v>4.3913149548670406E-2</v>
      </c>
      <c r="J18" s="30">
        <f>+コピー!I11</f>
        <v>163</v>
      </c>
      <c r="K18" s="7">
        <f t="shared" si="7"/>
        <v>3.9765796535740423E-2</v>
      </c>
      <c r="L18" s="31">
        <f>VALUE(SUBSTITUTE(コピー!K11,"円","　"))</f>
        <v>40.799999999999997</v>
      </c>
      <c r="M18" s="31">
        <f>VALUE(SUBSTITUTE(コピー!L11,"円","　"))</f>
        <v>195.2</v>
      </c>
      <c r="N18" s="10">
        <f t="shared" si="5"/>
        <v>12.328431372549021</v>
      </c>
      <c r="O18" s="10">
        <f t="shared" si="8"/>
        <v>2.576844262295082</v>
      </c>
      <c r="P18" s="30">
        <f>VALUE(SUBSTITUTE(コピー!O11,"円","　"))</f>
        <v>0</v>
      </c>
      <c r="Q18" s="7">
        <f t="shared" si="11"/>
        <v>0</v>
      </c>
      <c r="R18" s="4">
        <v>1784</v>
      </c>
      <c r="S18" s="4">
        <v>781</v>
      </c>
      <c r="T18" s="56">
        <f t="shared" si="10"/>
        <v>0.43778026905829598</v>
      </c>
      <c r="U18" s="4">
        <v>-149</v>
      </c>
    </row>
    <row r="19" spans="2:21">
      <c r="B19" s="40">
        <v>803</v>
      </c>
      <c r="C19" s="45">
        <f t="shared" si="4"/>
        <v>3996383.3634719714</v>
      </c>
      <c r="E19" s="34">
        <f>+コピー!B12</f>
        <v>43070</v>
      </c>
      <c r="F19" s="30">
        <f>+コピー!C12</f>
        <v>4379</v>
      </c>
      <c r="G19" s="7">
        <f t="shared" si="9"/>
        <v>6.8309343742376183E-2</v>
      </c>
      <c r="H19" s="30">
        <f>+コピー!E12</f>
        <v>264</v>
      </c>
      <c r="I19" s="7">
        <f t="shared" si="6"/>
        <v>6.0287736926238865E-2</v>
      </c>
      <c r="J19" s="30">
        <f>+コピー!I12</f>
        <v>221</v>
      </c>
      <c r="K19" s="7">
        <f t="shared" si="7"/>
        <v>5.0468143411737838E-2</v>
      </c>
      <c r="L19" s="31">
        <f>VALUE(SUBSTITUTE(コピー!K12,"円","　"))</f>
        <v>55.3</v>
      </c>
      <c r="M19" s="31">
        <f>VALUE(SUBSTITUTE(コピー!L12,"円","　"))</f>
        <v>251</v>
      </c>
      <c r="N19" s="10">
        <f t="shared" si="5"/>
        <v>14.520795660036168</v>
      </c>
      <c r="O19" s="10">
        <f t="shared" si="8"/>
        <v>3.1992031872509958</v>
      </c>
      <c r="P19" s="30">
        <f>VALUE(SUBSTITUTE(コピー!O12,"円","　"))</f>
        <v>0</v>
      </c>
      <c r="Q19" s="7">
        <f t="shared" si="11"/>
        <v>0</v>
      </c>
      <c r="R19" s="4">
        <v>2113</v>
      </c>
      <c r="S19" s="4">
        <v>1003</v>
      </c>
      <c r="T19" s="56">
        <f t="shared" si="10"/>
        <v>0.47468054898248935</v>
      </c>
      <c r="U19" s="4">
        <v>-269</v>
      </c>
    </row>
    <row r="20" spans="2:21">
      <c r="B20" s="40">
        <v>1985</v>
      </c>
      <c r="C20" s="45">
        <f t="shared" si="4"/>
        <v>3995633.1877729259</v>
      </c>
      <c r="E20" s="34">
        <f>+コピー!B13</f>
        <v>43435</v>
      </c>
      <c r="F20" s="30">
        <f>+コピー!C13</f>
        <v>5317</v>
      </c>
      <c r="G20" s="7">
        <f t="shared" si="9"/>
        <v>0.21420415620004568</v>
      </c>
      <c r="H20" s="30">
        <f>+コピー!E13</f>
        <v>444</v>
      </c>
      <c r="I20" s="7">
        <f t="shared" si="6"/>
        <v>8.3505736317472254E-2</v>
      </c>
      <c r="J20" s="30">
        <f>+コピー!I13</f>
        <v>366</v>
      </c>
      <c r="K20" s="7">
        <f t="shared" si="7"/>
        <v>6.8835809667105508E-2</v>
      </c>
      <c r="L20" s="31">
        <f>VALUE(SUBSTITUTE(コピー!K13,"円","　"))</f>
        <v>91.6</v>
      </c>
      <c r="M20" s="31">
        <f>VALUE(SUBSTITUTE(コピー!L13,"円","　"))</f>
        <v>380.2</v>
      </c>
      <c r="N20" s="10">
        <f t="shared" si="5"/>
        <v>21.670305676855897</v>
      </c>
      <c r="O20" s="10">
        <f t="shared" si="8"/>
        <v>5.2209363492898477</v>
      </c>
      <c r="P20" s="30">
        <f>VALUE(SUBSTITUTE(コピー!O13,"円","　"))</f>
        <v>5</v>
      </c>
      <c r="Q20" s="7">
        <f>+P15/B20</f>
        <v>0</v>
      </c>
      <c r="R20" s="4">
        <v>2637</v>
      </c>
      <c r="S20" s="4">
        <v>1519</v>
      </c>
      <c r="T20" s="56">
        <f t="shared" si="10"/>
        <v>0.57603337125521425</v>
      </c>
      <c r="U20" s="4">
        <v>-732</v>
      </c>
    </row>
    <row r="21" spans="2:21">
      <c r="B21" s="40">
        <v>700</v>
      </c>
      <c r="C21" s="45">
        <f>+J21/L21*1000000</f>
        <v>3997844.8275862071</v>
      </c>
      <c r="D21" s="63">
        <v>43873</v>
      </c>
      <c r="E21" s="34">
        <f>+コピー!B14</f>
        <v>43800</v>
      </c>
      <c r="F21" s="30">
        <f>+コピー!C14</f>
        <v>5757</v>
      </c>
      <c r="G21" s="7">
        <f t="shared" si="9"/>
        <v>8.2753432386684214E-2</v>
      </c>
      <c r="H21" s="30">
        <f>+コピー!E14</f>
        <v>501</v>
      </c>
      <c r="I21" s="7">
        <f t="shared" si="6"/>
        <v>8.7024491922876493E-2</v>
      </c>
      <c r="J21" s="30">
        <f>+コピー!I14</f>
        <v>371</v>
      </c>
      <c r="K21" s="7">
        <f t="shared" si="7"/>
        <v>6.4443286433906552E-2</v>
      </c>
      <c r="L21" s="31">
        <f>VALUE(SUBSTITUTE(コピー!K14,"円","　"))</f>
        <v>92.8</v>
      </c>
      <c r="M21" s="31">
        <f>VALUE(SUBSTITUTE(コピー!L14,"円","　"))</f>
        <v>473.8</v>
      </c>
      <c r="N21" s="10">
        <f t="shared" si="5"/>
        <v>7.5431034482758621</v>
      </c>
      <c r="O21" s="10">
        <f t="shared" si="8"/>
        <v>1.4774166314900801</v>
      </c>
      <c r="P21" s="30">
        <f>VALUE(SUBSTITUTE(コピー!O14,"円","　"))</f>
        <v>10</v>
      </c>
      <c r="Q21" s="7">
        <f t="shared" si="11"/>
        <v>1.4285714285714285E-2</v>
      </c>
      <c r="R21" s="4">
        <v>2815</v>
      </c>
      <c r="S21" s="4">
        <v>1893</v>
      </c>
      <c r="T21" s="56">
        <f t="shared" si="10"/>
        <v>0.67246891651865004</v>
      </c>
      <c r="U21" s="4">
        <v>-869</v>
      </c>
    </row>
    <row r="22" spans="2:21">
      <c r="B22" s="40">
        <v>783</v>
      </c>
      <c r="C22" s="45">
        <f>+C21</f>
        <v>3997844.8275862071</v>
      </c>
      <c r="D22" s="63"/>
      <c r="E22" s="34">
        <f>+コピー!B15</f>
        <v>44166</v>
      </c>
      <c r="F22" s="30">
        <f>+コピー!C15</f>
        <v>4990</v>
      </c>
      <c r="G22" s="7">
        <f t="shared" si="9"/>
        <v>-0.13322911238492272</v>
      </c>
      <c r="H22" s="30">
        <f>+コピー!E15</f>
        <v>156</v>
      </c>
      <c r="I22" s="7">
        <f t="shared" si="6"/>
        <v>3.1262525050100201E-2</v>
      </c>
      <c r="J22" s="30">
        <f>+コピー!I15</f>
        <v>12</v>
      </c>
      <c r="K22" s="7">
        <f t="shared" si="7"/>
        <v>2.4048096192384768E-3</v>
      </c>
      <c r="L22" s="31">
        <f>VALUE(SUBSTITUTE(コピー!K15,"円","　"))</f>
        <v>3</v>
      </c>
      <c r="M22" s="31">
        <f>VALUE(SUBSTITUTE(コピー!L15,"円","　"))</f>
        <v>457.6</v>
      </c>
      <c r="N22" s="10">
        <f t="shared" si="5"/>
        <v>261</v>
      </c>
      <c r="O22" s="10">
        <f t="shared" si="8"/>
        <v>1.7111013986013985</v>
      </c>
      <c r="P22" s="30">
        <f>VALUE(SUBSTITUTE(コピー!O15,"円","　"))</f>
        <v>12</v>
      </c>
      <c r="Q22" s="7">
        <f t="shared" si="11"/>
        <v>1.532567049808429E-2</v>
      </c>
      <c r="R22" s="4">
        <v>3050</v>
      </c>
      <c r="S22" s="4">
        <v>1807</v>
      </c>
      <c r="T22" s="56">
        <f t="shared" si="10"/>
        <v>0.59245901639344267</v>
      </c>
      <c r="U22" s="4">
        <v>-1000</v>
      </c>
    </row>
    <row r="23" spans="2:21">
      <c r="B23" s="40">
        <v>902</v>
      </c>
      <c r="C23" s="67">
        <f>+C21</f>
        <v>3997844.8275862071</v>
      </c>
      <c r="E23" s="29">
        <v>2021</v>
      </c>
      <c r="F23" s="30">
        <f>+AVERAGE(F31:F32)*4</f>
        <v>5236</v>
      </c>
      <c r="G23" s="7">
        <f t="shared" si="9"/>
        <v>4.9298597194388775E-2</v>
      </c>
      <c r="H23" s="30">
        <f>+AVERAGE(H31:H32)*4</f>
        <v>360</v>
      </c>
      <c r="I23" s="7">
        <f t="shared" si="6"/>
        <v>6.8754774637127578E-2</v>
      </c>
      <c r="J23" s="30">
        <f>+AVERAGE(J31:J32)*4</f>
        <v>226</v>
      </c>
      <c r="K23" s="7">
        <f t="shared" si="7"/>
        <v>4.3162719633307867E-2</v>
      </c>
      <c r="L23" s="30">
        <f>+AVERAGE(L31:L32)*4</f>
        <v>57.2</v>
      </c>
      <c r="N23" s="10">
        <f t="shared" si="5"/>
        <v>15.769230769230768</v>
      </c>
      <c r="P23" s="30">
        <f>VALUE(SUBSTITUTE(コピー!O16,"円","　"))</f>
        <v>12</v>
      </c>
      <c r="Q23" s="7">
        <f t="shared" si="11"/>
        <v>1.3303769401330377E-2</v>
      </c>
      <c r="R23" s="4"/>
      <c r="S23" s="4"/>
      <c r="T23" s="56"/>
      <c r="U23" s="4"/>
    </row>
    <row r="24" spans="2:21">
      <c r="B24" s="44">
        <f t="shared" ref="B24:B28" si="12">+L24*N24</f>
        <v>593.55860528301878</v>
      </c>
      <c r="C24" s="67">
        <f t="shared" ref="C24:C28" si="13">+C23</f>
        <v>3997844.8275862071</v>
      </c>
      <c r="E24" s="29">
        <v>2022</v>
      </c>
      <c r="F24" s="44">
        <f t="shared" ref="F24:F28" si="14">+F23*(1+G24)</f>
        <v>5393.08</v>
      </c>
      <c r="G24" s="68">
        <v>0.03</v>
      </c>
      <c r="H24" s="44">
        <f t="shared" ref="H24:H28" si="15">+F24*I24</f>
        <v>361.33636000000001</v>
      </c>
      <c r="I24" s="68">
        <v>6.7000000000000004E-2</v>
      </c>
      <c r="J24" s="44">
        <f t="shared" ref="J24:J28" si="16">+F24*K24</f>
        <v>296.61939999999998</v>
      </c>
      <c r="K24" s="68">
        <v>5.5E-2</v>
      </c>
      <c r="L24" s="15">
        <f t="shared" ref="L24:L28" si="17">+J24/C24*1000000</f>
        <v>74.194825660377347</v>
      </c>
      <c r="N24" s="40">
        <v>8</v>
      </c>
      <c r="Q24" s="7"/>
      <c r="R24" s="4"/>
      <c r="S24" s="4"/>
      <c r="T24" s="56"/>
      <c r="U24" s="4"/>
    </row>
    <row r="25" spans="2:21">
      <c r="B25" s="44">
        <f t="shared" si="12"/>
        <v>611.36536344150943</v>
      </c>
      <c r="C25" s="67">
        <f t="shared" si="13"/>
        <v>3997844.8275862071</v>
      </c>
      <c r="E25" s="29">
        <v>2023</v>
      </c>
      <c r="F25" s="44">
        <f t="shared" si="14"/>
        <v>5554.8724000000002</v>
      </c>
      <c r="G25" s="68">
        <f t="shared" ref="G25:K28" si="18">+G24</f>
        <v>0.03</v>
      </c>
      <c r="H25" s="44">
        <f t="shared" si="15"/>
        <v>372.17645080000005</v>
      </c>
      <c r="I25" s="68">
        <f t="shared" si="18"/>
        <v>6.7000000000000004E-2</v>
      </c>
      <c r="J25" s="44">
        <f t="shared" si="16"/>
        <v>305.51798200000002</v>
      </c>
      <c r="K25" s="68">
        <f t="shared" si="18"/>
        <v>5.5E-2</v>
      </c>
      <c r="L25" s="15">
        <f t="shared" si="17"/>
        <v>76.420670430188679</v>
      </c>
      <c r="N25" s="40">
        <f t="shared" ref="N25:N28" si="19">+N24</f>
        <v>8</v>
      </c>
      <c r="Q25" s="7"/>
      <c r="R25" s="4"/>
      <c r="S25" s="4"/>
      <c r="T25" s="56"/>
      <c r="U25" s="4"/>
    </row>
    <row r="26" spans="2:21">
      <c r="B26" s="44">
        <f t="shared" si="12"/>
        <v>629.70632434475465</v>
      </c>
      <c r="C26" s="67">
        <f t="shared" si="13"/>
        <v>3997844.8275862071</v>
      </c>
      <c r="E26" s="29">
        <v>2024</v>
      </c>
      <c r="F26" s="44">
        <f t="shared" si="14"/>
        <v>5721.5185719999999</v>
      </c>
      <c r="G26" s="68">
        <f t="shared" si="18"/>
        <v>0.03</v>
      </c>
      <c r="H26" s="44">
        <f t="shared" si="15"/>
        <v>383.34174432400005</v>
      </c>
      <c r="I26" s="68">
        <f t="shared" si="18"/>
        <v>6.7000000000000004E-2</v>
      </c>
      <c r="J26" s="44">
        <f t="shared" si="16"/>
        <v>314.68352146000001</v>
      </c>
      <c r="K26" s="68">
        <f t="shared" si="18"/>
        <v>5.5E-2</v>
      </c>
      <c r="L26" s="15">
        <f t="shared" si="17"/>
        <v>78.713290543094331</v>
      </c>
      <c r="N26" s="40">
        <f t="shared" si="19"/>
        <v>8</v>
      </c>
      <c r="Q26" s="7"/>
      <c r="R26" s="4"/>
      <c r="S26" s="4"/>
      <c r="T26" s="56"/>
      <c r="U26" s="4"/>
    </row>
    <row r="27" spans="2:21">
      <c r="B27" s="44">
        <f t="shared" si="12"/>
        <v>648.59751407509737</v>
      </c>
      <c r="C27" s="67">
        <f t="shared" si="13"/>
        <v>3997844.8275862071</v>
      </c>
      <c r="E27" s="29">
        <v>2025</v>
      </c>
      <c r="F27" s="44">
        <f t="shared" si="14"/>
        <v>5893.1641291599999</v>
      </c>
      <c r="G27" s="68">
        <f t="shared" si="18"/>
        <v>0.03</v>
      </c>
      <c r="H27" s="44">
        <f t="shared" si="15"/>
        <v>394.84199665372</v>
      </c>
      <c r="I27" s="68">
        <f t="shared" si="18"/>
        <v>6.7000000000000004E-2</v>
      </c>
      <c r="J27" s="44">
        <f t="shared" si="16"/>
        <v>324.12402710380002</v>
      </c>
      <c r="K27" s="68">
        <f t="shared" si="18"/>
        <v>5.5E-2</v>
      </c>
      <c r="L27" s="15">
        <f t="shared" si="17"/>
        <v>81.074689259387171</v>
      </c>
      <c r="N27" s="40">
        <f t="shared" si="19"/>
        <v>8</v>
      </c>
      <c r="Q27" s="7"/>
      <c r="R27" s="4"/>
      <c r="S27" s="4"/>
      <c r="T27" s="56"/>
      <c r="U27" s="4"/>
    </row>
    <row r="28" spans="2:21">
      <c r="B28" s="44">
        <f t="shared" si="12"/>
        <v>668.05543949735033</v>
      </c>
      <c r="C28" s="67">
        <f t="shared" si="13"/>
        <v>3997844.8275862071</v>
      </c>
      <c r="D28" s="57">
        <f>+(B28-B2)/B2</f>
        <v>-0.27306263384401486</v>
      </c>
      <c r="E28" s="29">
        <v>2026</v>
      </c>
      <c r="F28" s="44">
        <f t="shared" si="14"/>
        <v>6069.9590530348005</v>
      </c>
      <c r="G28" s="68">
        <f t="shared" si="18"/>
        <v>0.03</v>
      </c>
      <c r="H28" s="44">
        <f t="shared" si="15"/>
        <v>406.68725655333168</v>
      </c>
      <c r="I28" s="68">
        <f t="shared" si="18"/>
        <v>6.7000000000000004E-2</v>
      </c>
      <c r="J28" s="44">
        <f t="shared" si="16"/>
        <v>333.84774791691405</v>
      </c>
      <c r="K28" s="68">
        <f t="shared" si="18"/>
        <v>5.5E-2</v>
      </c>
      <c r="L28" s="15">
        <f t="shared" si="17"/>
        <v>83.506929937168792</v>
      </c>
      <c r="N28" s="40">
        <f t="shared" si="19"/>
        <v>8</v>
      </c>
      <c r="Q28" s="7"/>
      <c r="R28" s="4"/>
      <c r="S28" s="4"/>
      <c r="T28" s="56"/>
      <c r="U28" s="4"/>
    </row>
    <row r="29" spans="2:21">
      <c r="C29" s="45">
        <v>4091796</v>
      </c>
    </row>
    <row r="31" spans="2:21">
      <c r="C31" s="62">
        <f>+コピー!P6</f>
        <v>44329</v>
      </c>
      <c r="D31" s="1" t="str">
        <f>+コピー!R6</f>
        <v>1Q</v>
      </c>
      <c r="E31" s="34">
        <f>+コピー!Q6</f>
        <v>44256</v>
      </c>
      <c r="F31" s="30">
        <f>+コピー!S6</f>
        <v>1342</v>
      </c>
      <c r="G31" s="7" t="e">
        <f>+(F31-F34)/F34</f>
        <v>#DIV/0!</v>
      </c>
      <c r="H31" s="30">
        <f>+コピー!U6</f>
        <v>139</v>
      </c>
      <c r="I31" s="7">
        <f t="shared" ref="I31:I34" si="20">+H31/F31</f>
        <v>0.10357675111773472</v>
      </c>
      <c r="J31" s="30">
        <f>+コピー!Y6</f>
        <v>103</v>
      </c>
      <c r="K31" s="7">
        <f t="shared" ref="K31:K34" si="21">+J31/F31</f>
        <v>7.6751117734724289E-2</v>
      </c>
      <c r="L31" s="31">
        <f>VALUE(SUBSTITUTE(コピー!AA6,"円","　"))</f>
        <v>26.1</v>
      </c>
    </row>
    <row r="32" spans="2:21">
      <c r="C32" s="62">
        <f>+コピー!P7</f>
        <v>44420</v>
      </c>
      <c r="D32" s="1" t="str">
        <f>+コピー!R7</f>
        <v>2Q</v>
      </c>
      <c r="E32" s="34">
        <f>+コピー!Q7</f>
        <v>44348</v>
      </c>
      <c r="F32" s="30">
        <f>+コピー!S7</f>
        <v>1276</v>
      </c>
      <c r="G32" s="7" t="e">
        <f t="shared" ref="G32:G34" si="22">+(F32-F35)/F35</f>
        <v>#DIV/0!</v>
      </c>
      <c r="H32" s="30">
        <f>+コピー!U7</f>
        <v>41</v>
      </c>
      <c r="I32" s="7">
        <f t="shared" si="20"/>
        <v>3.2131661442006271E-2</v>
      </c>
      <c r="J32" s="30">
        <f>+コピー!Y7</f>
        <v>10</v>
      </c>
      <c r="K32" s="7">
        <f t="shared" si="21"/>
        <v>7.8369905956112845E-3</v>
      </c>
      <c r="L32" s="31">
        <f>VALUE(SUBSTITUTE(コピー!AA7,"円","　"))</f>
        <v>2.5</v>
      </c>
    </row>
    <row r="33" spans="3:12">
      <c r="C33" s="62">
        <f>+コピー!P8</f>
        <v>0</v>
      </c>
      <c r="D33" s="1">
        <f>+コピー!R8</f>
        <v>0</v>
      </c>
      <c r="E33" s="34">
        <f>+コピー!Q8</f>
        <v>0</v>
      </c>
      <c r="F33" s="30">
        <f>+コピー!S8</f>
        <v>0</v>
      </c>
      <c r="G33" s="7" t="e">
        <f t="shared" si="22"/>
        <v>#DIV/0!</v>
      </c>
      <c r="H33" s="30">
        <f>+コピー!U8</f>
        <v>0</v>
      </c>
      <c r="I33" s="7" t="e">
        <f t="shared" si="20"/>
        <v>#DIV/0!</v>
      </c>
      <c r="J33" s="30">
        <f>+コピー!Y8</f>
        <v>0</v>
      </c>
      <c r="K33" s="7" t="e">
        <f t="shared" si="21"/>
        <v>#DIV/0!</v>
      </c>
      <c r="L33" s="31" t="e">
        <f>VALUE(SUBSTITUTE(コピー!AA8,"円","　"))</f>
        <v>#VALUE!</v>
      </c>
    </row>
    <row r="34" spans="3:12">
      <c r="C34" s="62">
        <f>+コピー!P9</f>
        <v>0</v>
      </c>
      <c r="D34" s="1">
        <f>+コピー!R9</f>
        <v>0</v>
      </c>
      <c r="E34" s="34">
        <f>+コピー!Q9</f>
        <v>0</v>
      </c>
      <c r="F34" s="30">
        <f>+コピー!S9</f>
        <v>0</v>
      </c>
      <c r="G34" s="7" t="e">
        <f t="shared" si="22"/>
        <v>#DIV/0!</v>
      </c>
      <c r="H34" s="30">
        <f>+コピー!U9</f>
        <v>0</v>
      </c>
      <c r="I34" s="7" t="e">
        <f t="shared" si="20"/>
        <v>#DIV/0!</v>
      </c>
      <c r="J34" s="30">
        <f>+コピー!Y9</f>
        <v>0</v>
      </c>
      <c r="K34" s="7" t="e">
        <f t="shared" si="21"/>
        <v>#DIV/0!</v>
      </c>
      <c r="L34" s="31" t="e">
        <f>VALUE(SUBSTITUTE(コピー!AA9,"円","　"))</f>
        <v>#VALUE!</v>
      </c>
    </row>
  </sheetData>
  <mergeCells count="7">
    <mergeCell ref="V1:AC1"/>
    <mergeCell ref="B3:D3"/>
    <mergeCell ref="G3:S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35A1D-AF95-4AAA-8EDC-E1BAD799EC7D}">
  <dimension ref="A1:AC36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A10" sqref="A10:A13"/>
    </sheetView>
  </sheetViews>
  <sheetFormatPr defaultRowHeight="12"/>
  <cols>
    <col min="1" max="1" width="9.375" style="1" customWidth="1"/>
    <col min="2" max="2" width="5.375" style="43" customWidth="1"/>
    <col min="3" max="3" width="7.875" style="43" customWidth="1"/>
    <col min="4" max="4" width="6.375" style="43" customWidth="1"/>
    <col min="5" max="5" width="9" style="43" bestFit="1" customWidth="1"/>
    <col min="6" max="6" width="6.375" style="43" customWidth="1"/>
    <col min="7" max="7" width="6.875" style="43" customWidth="1"/>
    <col min="8" max="8" width="5.375" style="43" customWidth="1"/>
    <col min="9" max="9" width="6.625" style="43" customWidth="1"/>
    <col min="10" max="10" width="5" style="43" customWidth="1"/>
    <col min="11" max="11" width="6.125" style="43" customWidth="1"/>
    <col min="12" max="12" width="5.875" style="43" customWidth="1"/>
    <col min="13" max="13" width="5.625" style="43" customWidth="1"/>
    <col min="14" max="14" width="5.25" style="43" customWidth="1"/>
    <col min="15" max="15" width="4.625" style="43" customWidth="1"/>
    <col min="16" max="16" width="4" style="43" customWidth="1"/>
    <col min="17" max="17" width="4.625" style="43" customWidth="1"/>
    <col min="18" max="19" width="6" style="43" customWidth="1"/>
    <col min="20" max="20" width="3.5" style="43" customWidth="1"/>
    <col min="21" max="21" width="5.5" style="43" customWidth="1"/>
    <col min="22" max="29" width="9" style="43"/>
    <col min="30" max="30" width="5.125" style="43" customWidth="1"/>
    <col min="31" max="16384" width="9" style="43"/>
  </cols>
  <sheetData>
    <row r="1" spans="1:29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2" t="s">
        <v>25</v>
      </c>
      <c r="H1" s="3" t="s">
        <v>3</v>
      </c>
      <c r="I1" s="6" t="s">
        <v>5</v>
      </c>
      <c r="J1" s="3" t="s">
        <v>4</v>
      </c>
      <c r="K1" s="71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64" t="s">
        <v>34</v>
      </c>
      <c r="S1" s="64" t="s">
        <v>35</v>
      </c>
      <c r="U1" s="64" t="s">
        <v>72</v>
      </c>
      <c r="V1" s="78" t="s">
        <v>71</v>
      </c>
      <c r="W1" s="78"/>
      <c r="X1" s="78"/>
      <c r="Y1" s="78"/>
      <c r="Z1" s="78"/>
      <c r="AA1" s="78"/>
      <c r="AB1" s="78"/>
      <c r="AC1" s="78"/>
    </row>
    <row r="2" spans="1:29" ht="41.25" customHeight="1" thickBot="1">
      <c r="A2" s="58" t="s">
        <v>42</v>
      </c>
      <c r="B2" s="40">
        <v>919</v>
      </c>
      <c r="C2" s="9"/>
      <c r="D2" s="9"/>
      <c r="E2" s="34">
        <f>+E22</f>
        <v>44166</v>
      </c>
      <c r="F2" s="47">
        <f t="shared" ref="F2:M2" si="0">+F22</f>
        <v>4990</v>
      </c>
      <c r="G2" s="48">
        <f t="shared" si="0"/>
        <v>-0.13322911238492272</v>
      </c>
      <c r="H2" s="9">
        <f t="shared" si="0"/>
        <v>156</v>
      </c>
      <c r="I2" s="49">
        <f t="shared" si="0"/>
        <v>3.1262525050100201E-2</v>
      </c>
      <c r="J2" s="47">
        <f t="shared" si="0"/>
        <v>12</v>
      </c>
      <c r="K2" s="49">
        <f t="shared" si="0"/>
        <v>2.4048096192384768E-3</v>
      </c>
      <c r="L2" s="9">
        <f t="shared" si="0"/>
        <v>3</v>
      </c>
      <c r="M2" s="9">
        <f t="shared" si="0"/>
        <v>457.6</v>
      </c>
      <c r="N2" s="76">
        <f t="shared" ref="N2" si="1">+B2/L2</f>
        <v>306.33333333333331</v>
      </c>
      <c r="O2" s="75">
        <f>+B2/M2</f>
        <v>2.0083041958041958</v>
      </c>
      <c r="P2" s="50">
        <f>+P22</f>
        <v>12</v>
      </c>
      <c r="Q2" s="51">
        <f t="shared" ref="Q2" si="2">+P2/B2</f>
        <v>1.3057671381936888E-2</v>
      </c>
      <c r="R2" s="9">
        <f t="shared" ref="R2:U2" si="3">+R22</f>
        <v>3050</v>
      </c>
      <c r="S2" s="9">
        <f t="shared" si="3"/>
        <v>1807</v>
      </c>
      <c r="T2" s="43">
        <f t="shared" si="3"/>
        <v>0.59245901639344267</v>
      </c>
      <c r="U2" s="9">
        <f t="shared" si="3"/>
        <v>-1000</v>
      </c>
    </row>
    <row r="3" spans="1:29" ht="15.75" customHeight="1">
      <c r="A3" s="61">
        <v>44329</v>
      </c>
      <c r="B3" s="81" t="s">
        <v>28</v>
      </c>
      <c r="C3" s="82"/>
      <c r="D3" s="82"/>
      <c r="E3" s="52">
        <f>+G28</f>
        <v>0.03</v>
      </c>
      <c r="G3" s="79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29" ht="15.75" customHeight="1">
      <c r="A4" s="1">
        <v>0</v>
      </c>
      <c r="B4" s="83" t="s">
        <v>29</v>
      </c>
      <c r="C4" s="84"/>
      <c r="D4" s="84"/>
      <c r="E4" s="53">
        <f>+K28</f>
        <v>5.5E-2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29" ht="15.75" customHeight="1">
      <c r="B5" s="83" t="s">
        <v>11</v>
      </c>
      <c r="C5" s="84"/>
      <c r="D5" s="84"/>
      <c r="E5" s="54">
        <f>+N28</f>
        <v>8</v>
      </c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29" ht="15.75" customHeight="1">
      <c r="A6" s="70" t="e">
        <f>+(B2-A5)/A5</f>
        <v>#DIV/0!</v>
      </c>
      <c r="B6" s="83" t="s">
        <v>31</v>
      </c>
      <c r="C6" s="84"/>
      <c r="D6" s="84"/>
      <c r="E6" s="54">
        <f>+B28</f>
        <v>684.89717326619109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29" ht="15.75" customHeight="1" thickBot="1">
      <c r="B7" s="85" t="s">
        <v>32</v>
      </c>
      <c r="C7" s="86"/>
      <c r="D7" s="86"/>
      <c r="E7" s="55">
        <f>+D28</f>
        <v>-0.25473648175604885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</row>
    <row r="8" spans="1:29">
      <c r="A8" s="32" t="s">
        <v>15</v>
      </c>
      <c r="C8" s="1" t="s">
        <v>27</v>
      </c>
      <c r="G8" s="14">
        <f>AVERAGE(G9:G21)</f>
        <v>2.4581892246383474E-2</v>
      </c>
      <c r="I8" s="14">
        <f>AVERAGE(I9:I21)</f>
        <v>2.0875834120246031E-2</v>
      </c>
      <c r="K8" s="14">
        <f>AVERAGE(K9:K21)</f>
        <v>6.5754060112420071E-3</v>
      </c>
      <c r="N8" s="13">
        <f>AVERAGE(N9:N21)</f>
        <v>22.350632361196894</v>
      </c>
      <c r="O8" s="13">
        <f>AVERAGE(O9:O21)</f>
        <v>1.6685957540867404</v>
      </c>
    </row>
    <row r="9" spans="1:29">
      <c r="A9" s="1">
        <v>2436</v>
      </c>
      <c r="B9" s="40">
        <v>343</v>
      </c>
      <c r="C9" s="45">
        <f t="shared" ref="C9:C20" si="4">+J9/L9*1000000</f>
        <v>3979591.8367346935</v>
      </c>
      <c r="E9" s="34">
        <f>+コピー!B2</f>
        <v>39417</v>
      </c>
      <c r="F9" s="30">
        <f>+コピー!C2</f>
        <v>4510</v>
      </c>
      <c r="H9" s="30">
        <f>+コピー!E2</f>
        <v>172</v>
      </c>
      <c r="I9" s="7">
        <f>+H9/F9</f>
        <v>3.8137472283813749E-2</v>
      </c>
      <c r="J9" s="30">
        <f>+コピー!I2</f>
        <v>39</v>
      </c>
      <c r="K9" s="7">
        <f>+J9/F9</f>
        <v>8.6474501108647454E-3</v>
      </c>
      <c r="L9" s="31">
        <f>VALUE(SUBSTITUTE(コピー!K2,"円","　"))</f>
        <v>9.8000000000000007</v>
      </c>
      <c r="M9" s="31">
        <f>VALUE(SUBSTITUTE(コピー!L2,"円","　"))</f>
        <v>368.2</v>
      </c>
      <c r="N9" s="10">
        <f t="shared" ref="N9:N23" si="5">+B9/L9</f>
        <v>35</v>
      </c>
      <c r="O9" s="10">
        <f>+B9/M9</f>
        <v>0.93155893536121681</v>
      </c>
    </row>
    <row r="10" spans="1:29">
      <c r="B10" s="40">
        <v>158</v>
      </c>
      <c r="C10" s="45" t="e">
        <f t="shared" si="4"/>
        <v>#VALUE!</v>
      </c>
      <c r="E10" s="34">
        <f>+コピー!B3</f>
        <v>39783</v>
      </c>
      <c r="F10" s="30">
        <f>+コピー!C3</f>
        <v>4845</v>
      </c>
      <c r="G10" s="7">
        <f>+(F10-F9)/F9</f>
        <v>7.4279379157427938E-2</v>
      </c>
      <c r="H10" s="30">
        <f>+コピー!E3</f>
        <v>-30</v>
      </c>
      <c r="I10" s="7">
        <f t="shared" ref="I10:I23" si="6">+H10/F10</f>
        <v>-6.1919504643962852E-3</v>
      </c>
      <c r="J10" s="30">
        <f>+コピー!I3</f>
        <v>-108</v>
      </c>
      <c r="K10" s="7">
        <f t="shared" ref="K10:K23" si="7">+J10/F10</f>
        <v>-2.2291021671826627E-2</v>
      </c>
      <c r="L10" s="31" t="e">
        <f>VALUE(SUBSTITUTE(コピー!K3,"円","　"))</f>
        <v>#VALUE!</v>
      </c>
      <c r="M10" s="31">
        <f>VALUE(SUBSTITUTE(コピー!L3,"円","　"))</f>
        <v>317.8</v>
      </c>
      <c r="N10" s="10"/>
      <c r="O10" s="10">
        <f t="shared" ref="O10:O22" si="8">+B10/M10</f>
        <v>0.49716803020767775</v>
      </c>
    </row>
    <row r="11" spans="1:29">
      <c r="B11" s="40">
        <v>175</v>
      </c>
      <c r="C11" s="45" t="e">
        <f t="shared" si="4"/>
        <v>#VALUE!</v>
      </c>
      <c r="E11" s="34">
        <f>+コピー!B4</f>
        <v>40148</v>
      </c>
      <c r="F11" s="30">
        <f>+コピー!C4</f>
        <v>4293</v>
      </c>
      <c r="G11" s="7">
        <f t="shared" ref="G11:G23" si="9">+(F11-F10)/F10</f>
        <v>-0.11393188854489164</v>
      </c>
      <c r="H11" s="30">
        <f>+コピー!E4</f>
        <v>-133</v>
      </c>
      <c r="I11" s="7">
        <f t="shared" si="6"/>
        <v>-3.0980666200791988E-2</v>
      </c>
      <c r="J11" s="30">
        <f>+コピー!I4</f>
        <v>-152</v>
      </c>
      <c r="K11" s="7">
        <f t="shared" si="7"/>
        <v>-3.5406475658047984E-2</v>
      </c>
      <c r="L11" s="31" t="e">
        <f>VALUE(SUBSTITUTE(コピー!K4,"円","　"))</f>
        <v>#VALUE!</v>
      </c>
      <c r="M11" s="31">
        <f>VALUE(SUBSTITUTE(コピー!L4,"円","　"))</f>
        <v>262.3</v>
      </c>
      <c r="N11" s="10"/>
      <c r="O11" s="10">
        <f t="shared" si="8"/>
        <v>0.6671749904689287</v>
      </c>
    </row>
    <row r="12" spans="1:29">
      <c r="B12" s="40">
        <v>173</v>
      </c>
      <c r="C12" s="45">
        <f t="shared" si="4"/>
        <v>3968253.9682539683</v>
      </c>
      <c r="E12" s="34">
        <f>+コピー!B5</f>
        <v>40513</v>
      </c>
      <c r="F12" s="30">
        <f>+コピー!C5</f>
        <v>4603</v>
      </c>
      <c r="G12" s="7">
        <f t="shared" si="9"/>
        <v>7.2210575355229442E-2</v>
      </c>
      <c r="H12" s="30">
        <f>+コピー!E5</f>
        <v>75</v>
      </c>
      <c r="I12" s="7">
        <f t="shared" si="6"/>
        <v>1.62937214859874E-2</v>
      </c>
      <c r="J12" s="30">
        <f>+コピー!I5</f>
        <v>25</v>
      </c>
      <c r="K12" s="7">
        <f t="shared" si="7"/>
        <v>5.4312404953291331E-3</v>
      </c>
      <c r="L12" s="31">
        <f>VALUE(SUBSTITUTE(コピー!K5,"円","　"))</f>
        <v>6.3</v>
      </c>
      <c r="M12" s="31">
        <f>VALUE(SUBSTITUTE(コピー!L5,"円","　"))</f>
        <v>265.5</v>
      </c>
      <c r="N12" s="10">
        <f t="shared" si="5"/>
        <v>27.460317460317462</v>
      </c>
      <c r="O12" s="10">
        <f t="shared" si="8"/>
        <v>0.65160075329566858</v>
      </c>
      <c r="R12" s="43">
        <v>2119</v>
      </c>
      <c r="S12" s="43">
        <v>1060</v>
      </c>
      <c r="T12" s="56">
        <f>+S12/R12</f>
        <v>0.50023596035865969</v>
      </c>
      <c r="U12" s="4">
        <v>-289</v>
      </c>
    </row>
    <row r="13" spans="1:29">
      <c r="B13" s="40">
        <v>178</v>
      </c>
      <c r="C13" s="45">
        <f t="shared" si="4"/>
        <v>3986013.9860139857</v>
      </c>
      <c r="E13" s="34">
        <f>+コピー!B6</f>
        <v>40878</v>
      </c>
      <c r="F13" s="30">
        <f>+コピー!C6</f>
        <v>4328</v>
      </c>
      <c r="G13" s="7">
        <f t="shared" si="9"/>
        <v>-5.9743645448620465E-2</v>
      </c>
      <c r="H13" s="30">
        <f>+コピー!E6</f>
        <v>168</v>
      </c>
      <c r="I13" s="7">
        <f t="shared" si="6"/>
        <v>3.8817005545286505E-2</v>
      </c>
      <c r="J13" s="30">
        <f>+コピー!I6</f>
        <v>57</v>
      </c>
      <c r="K13" s="7">
        <f t="shared" si="7"/>
        <v>1.3170055452865065E-2</v>
      </c>
      <c r="L13" s="31">
        <f>VALUE(SUBSTITUTE(コピー!K6,"円","　"))</f>
        <v>14.3</v>
      </c>
      <c r="M13" s="31">
        <f>VALUE(SUBSTITUTE(コピー!L6,"円","　"))</f>
        <v>270.5</v>
      </c>
      <c r="N13" s="10">
        <f t="shared" si="5"/>
        <v>12.447552447552447</v>
      </c>
      <c r="O13" s="10">
        <f t="shared" si="8"/>
        <v>0.65804066543438078</v>
      </c>
      <c r="R13" s="4">
        <v>2059</v>
      </c>
      <c r="S13" s="4">
        <v>1080</v>
      </c>
      <c r="T13" s="56">
        <f>+S13/R13</f>
        <v>0.52452646915978629</v>
      </c>
      <c r="U13" s="4">
        <v>-330</v>
      </c>
    </row>
    <row r="14" spans="1:29">
      <c r="B14" s="40">
        <v>276</v>
      </c>
      <c r="C14" s="45">
        <f t="shared" si="4"/>
        <v>4000000</v>
      </c>
      <c r="E14" s="34">
        <f>+コピー!B7</f>
        <v>41244</v>
      </c>
      <c r="F14" s="30">
        <f>+コピー!C7</f>
        <v>4256</v>
      </c>
      <c r="G14" s="7">
        <f t="shared" si="9"/>
        <v>-1.6635859519408502E-2</v>
      </c>
      <c r="H14" s="30">
        <f>+コピー!E7</f>
        <v>108</v>
      </c>
      <c r="I14" s="7">
        <f t="shared" si="6"/>
        <v>2.5375939849624059E-2</v>
      </c>
      <c r="J14" s="30">
        <f>+コピー!I7</f>
        <v>18</v>
      </c>
      <c r="K14" s="7">
        <f t="shared" si="7"/>
        <v>4.2293233082706765E-3</v>
      </c>
      <c r="L14" s="31">
        <f>VALUE(SUBSTITUTE(コピー!K7,"円","　"))</f>
        <v>4.5</v>
      </c>
      <c r="M14" s="31">
        <f>VALUE(SUBSTITUTE(コピー!L7,"円","　"))</f>
        <v>266.5</v>
      </c>
      <c r="N14" s="10">
        <f t="shared" si="5"/>
        <v>61.333333333333336</v>
      </c>
      <c r="O14" s="10">
        <f t="shared" si="8"/>
        <v>1.0356472795497185</v>
      </c>
      <c r="R14" s="4">
        <v>1884</v>
      </c>
      <c r="S14" s="4">
        <v>1065</v>
      </c>
      <c r="T14" s="56">
        <f t="shared" ref="T14:T22" si="10">+S14/R14</f>
        <v>0.5652866242038217</v>
      </c>
      <c r="U14" s="4">
        <v>-333</v>
      </c>
    </row>
    <row r="15" spans="1:29">
      <c r="B15" s="40">
        <v>200</v>
      </c>
      <c r="C15" s="45" t="e">
        <f t="shared" si="4"/>
        <v>#VALUE!</v>
      </c>
      <c r="E15" s="34">
        <f>+コピー!B8</f>
        <v>41609</v>
      </c>
      <c r="F15" s="30">
        <f>+コピー!C8</f>
        <v>4018</v>
      </c>
      <c r="G15" s="7">
        <f t="shared" si="9"/>
        <v>-5.5921052631578948E-2</v>
      </c>
      <c r="H15" s="30">
        <f>+コピー!E8</f>
        <v>-101</v>
      </c>
      <c r="I15" s="7">
        <f t="shared" si="6"/>
        <v>-2.5136884021901444E-2</v>
      </c>
      <c r="J15" s="30">
        <f>+コピー!I8</f>
        <v>-57</v>
      </c>
      <c r="K15" s="7">
        <f t="shared" si="7"/>
        <v>-1.4186162269785963E-2</v>
      </c>
      <c r="L15" s="31" t="e">
        <f>VALUE(SUBSTITUTE(コピー!K8,"円","　"))</f>
        <v>#VALUE!</v>
      </c>
      <c r="M15" s="31">
        <f>VALUE(SUBSTITUTE(コピー!L8,"円","　"))</f>
        <v>246.8</v>
      </c>
      <c r="N15" s="10"/>
      <c r="O15" s="10">
        <f t="shared" si="8"/>
        <v>0.81037277147487841</v>
      </c>
      <c r="P15" s="30">
        <f>VALUE(SUBSTITUTE(コピー!O8,"円","　"))</f>
        <v>0</v>
      </c>
      <c r="Q15" s="7">
        <f t="shared" ref="Q15:Q23" si="11">+P15/B15</f>
        <v>0</v>
      </c>
      <c r="R15" s="4">
        <v>2090</v>
      </c>
      <c r="S15" s="4">
        <v>986</v>
      </c>
      <c r="T15" s="56">
        <f t="shared" si="10"/>
        <v>0.47177033492822967</v>
      </c>
      <c r="U15" s="4">
        <v>-293</v>
      </c>
    </row>
    <row r="16" spans="1:29">
      <c r="B16" s="40">
        <v>303</v>
      </c>
      <c r="C16" s="45" t="e">
        <f t="shared" si="4"/>
        <v>#VALUE!</v>
      </c>
      <c r="E16" s="34">
        <f>+コピー!B9</f>
        <v>41974</v>
      </c>
      <c r="F16" s="30">
        <f>+コピー!C9</f>
        <v>4062</v>
      </c>
      <c r="G16" s="7">
        <f t="shared" si="9"/>
        <v>1.0950721752115481E-2</v>
      </c>
      <c r="H16" s="30">
        <f>+コピー!E9</f>
        <v>-386</v>
      </c>
      <c r="I16" s="7">
        <f t="shared" si="6"/>
        <v>-9.5027080256031515E-2</v>
      </c>
      <c r="J16" s="30">
        <f>+コピー!I9</f>
        <v>-515</v>
      </c>
      <c r="K16" s="7">
        <f t="shared" si="7"/>
        <v>-0.12678483505662236</v>
      </c>
      <c r="L16" s="31" t="e">
        <f>VALUE(SUBSTITUTE(コピー!K9,"円","　"))</f>
        <v>#VALUE!</v>
      </c>
      <c r="M16" s="31">
        <f>VALUE(SUBSTITUTE(コピー!L9,"円","　"))</f>
        <v>124.4</v>
      </c>
      <c r="N16" s="10"/>
      <c r="O16" s="10">
        <f t="shared" si="8"/>
        <v>2.435691318327974</v>
      </c>
      <c r="P16" s="30">
        <f>VALUE(SUBSTITUTE(コピー!O9,"円","　"))</f>
        <v>0</v>
      </c>
      <c r="Q16" s="7">
        <f t="shared" si="11"/>
        <v>0</v>
      </c>
      <c r="R16" s="4">
        <v>2408</v>
      </c>
      <c r="S16" s="4">
        <v>498</v>
      </c>
      <c r="T16" s="56">
        <f t="shared" si="10"/>
        <v>0.20681063122923588</v>
      </c>
      <c r="U16" s="4">
        <v>-373</v>
      </c>
    </row>
    <row r="17" spans="2:21">
      <c r="B17" s="40">
        <v>239</v>
      </c>
      <c r="C17" s="45">
        <f t="shared" si="4"/>
        <v>4000000</v>
      </c>
      <c r="E17" s="34">
        <f>+コピー!B10</f>
        <v>42339</v>
      </c>
      <c r="F17" s="30">
        <f>+コピー!C10</f>
        <v>3704</v>
      </c>
      <c r="G17" s="7">
        <f t="shared" si="9"/>
        <v>-8.813392417528311E-2</v>
      </c>
      <c r="H17" s="30">
        <f>+コピー!E10</f>
        <v>131</v>
      </c>
      <c r="I17" s="7">
        <f t="shared" si="6"/>
        <v>3.5367170626349892E-2</v>
      </c>
      <c r="J17" s="30">
        <f>+コピー!I10</f>
        <v>108</v>
      </c>
      <c r="K17" s="7">
        <f t="shared" si="7"/>
        <v>2.9157667386609073E-2</v>
      </c>
      <c r="L17" s="31">
        <f>VALUE(SUBSTITUTE(コピー!K10,"円","　"))</f>
        <v>27</v>
      </c>
      <c r="M17" s="31">
        <f>VALUE(SUBSTITUTE(コピー!L10,"円","　"))</f>
        <v>156.19999999999999</v>
      </c>
      <c r="N17" s="10">
        <f t="shared" si="5"/>
        <v>8.8518518518518512</v>
      </c>
      <c r="O17" s="10">
        <f t="shared" si="8"/>
        <v>1.530089628681178</v>
      </c>
      <c r="P17" s="30">
        <f>VALUE(SUBSTITUTE(コピー!O10,"円","　"))</f>
        <v>0</v>
      </c>
      <c r="Q17" s="7">
        <f t="shared" si="11"/>
        <v>0</v>
      </c>
      <c r="R17" s="4">
        <v>2247</v>
      </c>
      <c r="S17" s="4">
        <v>625</v>
      </c>
      <c r="T17" s="56">
        <f t="shared" si="10"/>
        <v>0.27814864263462397</v>
      </c>
      <c r="U17" s="4">
        <v>-71</v>
      </c>
    </row>
    <row r="18" spans="2:21">
      <c r="B18" s="40">
        <v>503</v>
      </c>
      <c r="C18" s="45">
        <f t="shared" si="4"/>
        <v>3995098.0392156867</v>
      </c>
      <c r="E18" s="34">
        <f>+コピー!B11</f>
        <v>42705</v>
      </c>
      <c r="F18" s="30">
        <f>+コピー!C11</f>
        <v>4099</v>
      </c>
      <c r="G18" s="7">
        <f t="shared" si="9"/>
        <v>0.1066414686825054</v>
      </c>
      <c r="H18" s="30">
        <f>+コピー!E11</f>
        <v>180</v>
      </c>
      <c r="I18" s="7">
        <f t="shared" si="6"/>
        <v>4.3913149548670406E-2</v>
      </c>
      <c r="J18" s="30">
        <f>+コピー!I11</f>
        <v>163</v>
      </c>
      <c r="K18" s="7">
        <f t="shared" si="7"/>
        <v>3.9765796535740423E-2</v>
      </c>
      <c r="L18" s="31">
        <f>VALUE(SUBSTITUTE(コピー!K11,"円","　"))</f>
        <v>40.799999999999997</v>
      </c>
      <c r="M18" s="31">
        <f>VALUE(SUBSTITUTE(コピー!L11,"円","　"))</f>
        <v>195.2</v>
      </c>
      <c r="N18" s="10">
        <f t="shared" si="5"/>
        <v>12.328431372549021</v>
      </c>
      <c r="O18" s="10">
        <f t="shared" si="8"/>
        <v>2.576844262295082</v>
      </c>
      <c r="P18" s="30">
        <f>VALUE(SUBSTITUTE(コピー!O11,"円","　"))</f>
        <v>0</v>
      </c>
      <c r="Q18" s="7">
        <f t="shared" si="11"/>
        <v>0</v>
      </c>
      <c r="R18" s="4">
        <v>1784</v>
      </c>
      <c r="S18" s="4">
        <v>781</v>
      </c>
      <c r="T18" s="56">
        <f t="shared" si="10"/>
        <v>0.43778026905829598</v>
      </c>
      <c r="U18" s="4">
        <v>-149</v>
      </c>
    </row>
    <row r="19" spans="2:21">
      <c r="B19" s="40">
        <v>803</v>
      </c>
      <c r="C19" s="45">
        <f t="shared" si="4"/>
        <v>3996383.3634719714</v>
      </c>
      <c r="E19" s="34">
        <f>+コピー!B12</f>
        <v>43070</v>
      </c>
      <c r="F19" s="30">
        <f>+コピー!C12</f>
        <v>4379</v>
      </c>
      <c r="G19" s="7">
        <f t="shared" si="9"/>
        <v>6.8309343742376183E-2</v>
      </c>
      <c r="H19" s="30">
        <f>+コピー!E12</f>
        <v>264</v>
      </c>
      <c r="I19" s="7">
        <f t="shared" si="6"/>
        <v>6.0287736926238865E-2</v>
      </c>
      <c r="J19" s="30">
        <f>+コピー!I12</f>
        <v>221</v>
      </c>
      <c r="K19" s="7">
        <f t="shared" si="7"/>
        <v>5.0468143411737838E-2</v>
      </c>
      <c r="L19" s="31">
        <f>VALUE(SUBSTITUTE(コピー!K12,"円","　"))</f>
        <v>55.3</v>
      </c>
      <c r="M19" s="31">
        <f>VALUE(SUBSTITUTE(コピー!L12,"円","　"))</f>
        <v>251</v>
      </c>
      <c r="N19" s="10">
        <f t="shared" si="5"/>
        <v>14.520795660036168</v>
      </c>
      <c r="O19" s="10">
        <f t="shared" si="8"/>
        <v>3.1992031872509958</v>
      </c>
      <c r="P19" s="30">
        <f>VALUE(SUBSTITUTE(コピー!O12,"円","　"))</f>
        <v>0</v>
      </c>
      <c r="Q19" s="7">
        <f t="shared" si="11"/>
        <v>0</v>
      </c>
      <c r="R19" s="4">
        <v>2113</v>
      </c>
      <c r="S19" s="4">
        <v>1003</v>
      </c>
      <c r="T19" s="56">
        <f t="shared" si="10"/>
        <v>0.47468054898248935</v>
      </c>
      <c r="U19" s="4">
        <v>-269</v>
      </c>
    </row>
    <row r="20" spans="2:21">
      <c r="B20" s="40">
        <v>1985</v>
      </c>
      <c r="C20" s="45">
        <f t="shared" si="4"/>
        <v>3995633.1877729259</v>
      </c>
      <c r="E20" s="34">
        <f>+コピー!B13</f>
        <v>43435</v>
      </c>
      <c r="F20" s="30">
        <f>+コピー!C13</f>
        <v>5317</v>
      </c>
      <c r="G20" s="7">
        <f t="shared" si="9"/>
        <v>0.21420415620004568</v>
      </c>
      <c r="H20" s="30">
        <f>+コピー!E13</f>
        <v>444</v>
      </c>
      <c r="I20" s="7">
        <f t="shared" si="6"/>
        <v>8.3505736317472254E-2</v>
      </c>
      <c r="J20" s="30">
        <f>+コピー!I13</f>
        <v>366</v>
      </c>
      <c r="K20" s="7">
        <f t="shared" si="7"/>
        <v>6.8835809667105508E-2</v>
      </c>
      <c r="L20" s="31">
        <f>VALUE(SUBSTITUTE(コピー!K13,"円","　"))</f>
        <v>91.6</v>
      </c>
      <c r="M20" s="31">
        <f>VALUE(SUBSTITUTE(コピー!L13,"円","　"))</f>
        <v>380.2</v>
      </c>
      <c r="N20" s="10">
        <f t="shared" si="5"/>
        <v>21.670305676855897</v>
      </c>
      <c r="O20" s="10">
        <f t="shared" si="8"/>
        <v>5.2209363492898477</v>
      </c>
      <c r="P20" s="30">
        <f>VALUE(SUBSTITUTE(コピー!O13,"円","　"))</f>
        <v>5</v>
      </c>
      <c r="Q20" s="7">
        <f>+P15/B20</f>
        <v>0</v>
      </c>
      <c r="R20" s="4">
        <v>2637</v>
      </c>
      <c r="S20" s="4">
        <v>1519</v>
      </c>
      <c r="T20" s="56">
        <f t="shared" si="10"/>
        <v>0.57603337125521425</v>
      </c>
      <c r="U20" s="4">
        <v>-732</v>
      </c>
    </row>
    <row r="21" spans="2:21">
      <c r="B21" s="40">
        <v>700</v>
      </c>
      <c r="C21" s="45">
        <f>+J21/L21*1000000</f>
        <v>3997844.8275862071</v>
      </c>
      <c r="D21" s="63">
        <v>43873</v>
      </c>
      <c r="E21" s="34">
        <f>+コピー!B14</f>
        <v>43800</v>
      </c>
      <c r="F21" s="30">
        <f>+コピー!C14</f>
        <v>5757</v>
      </c>
      <c r="G21" s="7">
        <f t="shared" si="9"/>
        <v>8.2753432386684214E-2</v>
      </c>
      <c r="H21" s="30">
        <f>+コピー!E14</f>
        <v>501</v>
      </c>
      <c r="I21" s="7">
        <f t="shared" si="6"/>
        <v>8.7024491922876493E-2</v>
      </c>
      <c r="J21" s="30">
        <f>+コピー!I14</f>
        <v>371</v>
      </c>
      <c r="K21" s="7">
        <f t="shared" si="7"/>
        <v>6.4443286433906552E-2</v>
      </c>
      <c r="L21" s="31">
        <f>VALUE(SUBSTITUTE(コピー!K14,"円","　"))</f>
        <v>92.8</v>
      </c>
      <c r="M21" s="31">
        <f>VALUE(SUBSTITUTE(コピー!L14,"円","　"))</f>
        <v>473.8</v>
      </c>
      <c r="N21" s="10">
        <f t="shared" si="5"/>
        <v>7.5431034482758621</v>
      </c>
      <c r="O21" s="10">
        <f t="shared" si="8"/>
        <v>1.4774166314900801</v>
      </c>
      <c r="P21" s="30">
        <f>VALUE(SUBSTITUTE(コピー!O14,"円","　"))</f>
        <v>10</v>
      </c>
      <c r="Q21" s="7">
        <f t="shared" si="11"/>
        <v>1.4285714285714285E-2</v>
      </c>
      <c r="R21" s="4">
        <v>2815</v>
      </c>
      <c r="S21" s="4">
        <v>1893</v>
      </c>
      <c r="T21" s="56">
        <f t="shared" si="10"/>
        <v>0.67246891651865004</v>
      </c>
      <c r="U21" s="4">
        <v>-869</v>
      </c>
    </row>
    <row r="22" spans="2:21">
      <c r="B22" s="40">
        <v>783</v>
      </c>
      <c r="C22" s="45">
        <f>+C21</f>
        <v>3997844.8275862071</v>
      </c>
      <c r="D22" s="63"/>
      <c r="E22" s="34">
        <f>+コピー!B15</f>
        <v>44166</v>
      </c>
      <c r="F22" s="30">
        <f>+コピー!C15</f>
        <v>4990</v>
      </c>
      <c r="G22" s="7">
        <f t="shared" si="9"/>
        <v>-0.13322911238492272</v>
      </c>
      <c r="H22" s="30">
        <f>+コピー!E15</f>
        <v>156</v>
      </c>
      <c r="I22" s="7">
        <f t="shared" si="6"/>
        <v>3.1262525050100201E-2</v>
      </c>
      <c r="J22" s="30">
        <f>+コピー!I15</f>
        <v>12</v>
      </c>
      <c r="K22" s="7">
        <f t="shared" si="7"/>
        <v>2.4048096192384768E-3</v>
      </c>
      <c r="L22" s="31">
        <f>VALUE(SUBSTITUTE(コピー!K15,"円","　"))</f>
        <v>3</v>
      </c>
      <c r="M22" s="31">
        <f>VALUE(SUBSTITUTE(コピー!L15,"円","　"))</f>
        <v>457.6</v>
      </c>
      <c r="N22" s="10">
        <f t="shared" si="5"/>
        <v>261</v>
      </c>
      <c r="O22" s="10">
        <f t="shared" si="8"/>
        <v>1.7111013986013985</v>
      </c>
      <c r="P22" s="30">
        <f>VALUE(SUBSTITUTE(コピー!O15,"円","　"))</f>
        <v>12</v>
      </c>
      <c r="Q22" s="7">
        <f t="shared" si="11"/>
        <v>1.532567049808429E-2</v>
      </c>
      <c r="R22" s="4">
        <v>3050</v>
      </c>
      <c r="S22" s="4">
        <v>1807</v>
      </c>
      <c r="T22" s="56">
        <f t="shared" si="10"/>
        <v>0.59245901639344267</v>
      </c>
      <c r="U22" s="4">
        <v>-1000</v>
      </c>
    </row>
    <row r="23" spans="2:21">
      <c r="B23" s="40">
        <v>768</v>
      </c>
      <c r="C23" s="67">
        <f>+C21</f>
        <v>3997844.8275862071</v>
      </c>
      <c r="E23" s="29">
        <v>2021</v>
      </c>
      <c r="F23" s="30">
        <f>+AVERAGE(F33)*4</f>
        <v>5368</v>
      </c>
      <c r="G23" s="7">
        <f t="shared" si="9"/>
        <v>7.5751503006012022E-2</v>
      </c>
      <c r="H23" s="30">
        <f>+AVERAGE(H33)*4</f>
        <v>556</v>
      </c>
      <c r="I23" s="7">
        <f t="shared" si="6"/>
        <v>0.10357675111773472</v>
      </c>
      <c r="J23" s="30">
        <f>+AVERAGE(J33)*4</f>
        <v>412</v>
      </c>
      <c r="K23" s="7">
        <f t="shared" si="7"/>
        <v>7.6751117734724289E-2</v>
      </c>
      <c r="L23" s="30">
        <f>+AVERAGE(L33)*4</f>
        <v>104.4</v>
      </c>
      <c r="N23" s="10">
        <f t="shared" si="5"/>
        <v>7.3563218390804597</v>
      </c>
      <c r="P23" s="30">
        <f>VALUE(SUBSTITUTE(コピー!O16,"円","　"))</f>
        <v>12</v>
      </c>
      <c r="Q23" s="7">
        <f t="shared" si="11"/>
        <v>1.5625E-2</v>
      </c>
      <c r="R23" s="4"/>
      <c r="S23" s="4"/>
      <c r="T23" s="56"/>
      <c r="U23" s="4"/>
    </row>
    <row r="24" spans="2:21">
      <c r="B24" s="44">
        <f t="shared" ref="B24:B28" si="12">+L24*N24</f>
        <v>608.52226760107817</v>
      </c>
      <c r="C24" s="67">
        <f t="shared" ref="C24:C28" si="13">+C23</f>
        <v>3997844.8275862071</v>
      </c>
      <c r="E24" s="29">
        <v>2022</v>
      </c>
      <c r="F24" s="44">
        <f t="shared" ref="F24:F28" si="14">+F23*(1+G24)</f>
        <v>5529.04</v>
      </c>
      <c r="G24" s="68">
        <v>0.03</v>
      </c>
      <c r="H24" s="44">
        <f t="shared" ref="H24:H28" si="15">+F24*I24</f>
        <v>370.44568000000004</v>
      </c>
      <c r="I24" s="68">
        <v>6.7000000000000004E-2</v>
      </c>
      <c r="J24" s="44">
        <f t="shared" ref="J24:J28" si="16">+F24*K24</f>
        <v>304.09719999999999</v>
      </c>
      <c r="K24" s="68">
        <v>5.5E-2</v>
      </c>
      <c r="L24" s="15">
        <f t="shared" ref="L24:L28" si="17">+J24/C24*1000000</f>
        <v>76.065283450134771</v>
      </c>
      <c r="N24" s="40">
        <v>8</v>
      </c>
      <c r="Q24" s="7"/>
      <c r="R24" s="4"/>
      <c r="S24" s="4"/>
      <c r="T24" s="56"/>
      <c r="U24" s="4"/>
    </row>
    <row r="25" spans="2:21">
      <c r="B25" s="44">
        <f t="shared" si="12"/>
        <v>626.77793562911052</v>
      </c>
      <c r="C25" s="67">
        <f t="shared" si="13"/>
        <v>3997844.8275862071</v>
      </c>
      <c r="E25" s="29">
        <v>2023</v>
      </c>
      <c r="F25" s="44">
        <f t="shared" si="14"/>
        <v>5694.9112000000005</v>
      </c>
      <c r="G25" s="68">
        <f t="shared" ref="G25:K28" si="18">+G24</f>
        <v>0.03</v>
      </c>
      <c r="H25" s="44">
        <f t="shared" si="15"/>
        <v>381.55905040000005</v>
      </c>
      <c r="I25" s="68">
        <f t="shared" si="18"/>
        <v>6.7000000000000004E-2</v>
      </c>
      <c r="J25" s="44">
        <f t="shared" si="16"/>
        <v>313.22011600000002</v>
      </c>
      <c r="K25" s="68">
        <f t="shared" si="18"/>
        <v>5.5E-2</v>
      </c>
      <c r="L25" s="15">
        <f t="shared" si="17"/>
        <v>78.347241953638814</v>
      </c>
      <c r="N25" s="40">
        <f t="shared" ref="N25:N28" si="19">+N24</f>
        <v>8</v>
      </c>
      <c r="Q25" s="7"/>
      <c r="R25" s="4"/>
      <c r="S25" s="4"/>
      <c r="T25" s="56"/>
      <c r="U25" s="4"/>
    </row>
    <row r="26" spans="2:21">
      <c r="B26" s="44">
        <f t="shared" si="12"/>
        <v>645.58127369798387</v>
      </c>
      <c r="C26" s="67">
        <f t="shared" si="13"/>
        <v>3997844.8275862071</v>
      </c>
      <c r="E26" s="29">
        <v>2024</v>
      </c>
      <c r="F26" s="44">
        <f t="shared" si="14"/>
        <v>5865.7585360000003</v>
      </c>
      <c r="G26" s="68">
        <f t="shared" si="18"/>
        <v>0.03</v>
      </c>
      <c r="H26" s="44">
        <f t="shared" si="15"/>
        <v>393.00582191200004</v>
      </c>
      <c r="I26" s="68">
        <f t="shared" si="18"/>
        <v>6.7000000000000004E-2</v>
      </c>
      <c r="J26" s="44">
        <f t="shared" si="16"/>
        <v>322.61671948000003</v>
      </c>
      <c r="K26" s="68">
        <f t="shared" si="18"/>
        <v>5.5E-2</v>
      </c>
      <c r="L26" s="15">
        <f t="shared" si="17"/>
        <v>80.697659212247984</v>
      </c>
      <c r="N26" s="40">
        <f t="shared" si="19"/>
        <v>8</v>
      </c>
      <c r="Q26" s="7"/>
      <c r="R26" s="4"/>
      <c r="S26" s="4"/>
      <c r="T26" s="56"/>
      <c r="U26" s="4"/>
    </row>
    <row r="27" spans="2:21">
      <c r="B27" s="44">
        <f t="shared" si="12"/>
        <v>664.94871190892331</v>
      </c>
      <c r="C27" s="67">
        <f t="shared" si="13"/>
        <v>3997844.8275862071</v>
      </c>
      <c r="E27" s="29">
        <v>2025</v>
      </c>
      <c r="F27" s="44">
        <f t="shared" si="14"/>
        <v>6041.7312920800005</v>
      </c>
      <c r="G27" s="68">
        <f t="shared" si="18"/>
        <v>0.03</v>
      </c>
      <c r="H27" s="44">
        <f t="shared" si="15"/>
        <v>404.79599656936006</v>
      </c>
      <c r="I27" s="68">
        <f t="shared" si="18"/>
        <v>6.7000000000000004E-2</v>
      </c>
      <c r="J27" s="44">
        <f t="shared" si="16"/>
        <v>332.29522106440004</v>
      </c>
      <c r="K27" s="68">
        <f t="shared" si="18"/>
        <v>5.5E-2</v>
      </c>
      <c r="L27" s="15">
        <f t="shared" si="17"/>
        <v>83.118588988615414</v>
      </c>
      <c r="N27" s="40">
        <f t="shared" si="19"/>
        <v>8</v>
      </c>
      <c r="Q27" s="7"/>
      <c r="R27" s="4"/>
      <c r="S27" s="4"/>
      <c r="T27" s="56"/>
      <c r="U27" s="4"/>
    </row>
    <row r="28" spans="2:21">
      <c r="B28" s="44">
        <f t="shared" si="12"/>
        <v>684.89717326619109</v>
      </c>
      <c r="C28" s="67">
        <f t="shared" si="13"/>
        <v>3997844.8275862071</v>
      </c>
      <c r="D28" s="57">
        <f>+(B28-B2)/B2</f>
        <v>-0.25473648175604885</v>
      </c>
      <c r="E28" s="29">
        <v>2026</v>
      </c>
      <c r="F28" s="44">
        <f t="shared" si="14"/>
        <v>6222.9832308424002</v>
      </c>
      <c r="G28" s="68">
        <f t="shared" si="18"/>
        <v>0.03</v>
      </c>
      <c r="H28" s="44">
        <f t="shared" si="15"/>
        <v>416.93987646644086</v>
      </c>
      <c r="I28" s="68">
        <f t="shared" si="18"/>
        <v>6.7000000000000004E-2</v>
      </c>
      <c r="J28" s="44">
        <f t="shared" si="16"/>
        <v>342.26407769633204</v>
      </c>
      <c r="K28" s="68">
        <f t="shared" si="18"/>
        <v>5.5E-2</v>
      </c>
      <c r="L28" s="15">
        <f t="shared" si="17"/>
        <v>85.612146658273886</v>
      </c>
      <c r="N28" s="40">
        <f t="shared" si="19"/>
        <v>8</v>
      </c>
      <c r="Q28" s="7"/>
      <c r="R28" s="4"/>
      <c r="S28" s="4"/>
      <c r="T28" s="56"/>
      <c r="U28" s="4"/>
    </row>
    <row r="29" spans="2:21">
      <c r="C29" s="45">
        <v>4091796</v>
      </c>
    </row>
    <row r="30" spans="2:21" ht="25.5">
      <c r="F30" s="65" t="s">
        <v>36</v>
      </c>
      <c r="G30" s="65" t="s">
        <v>37</v>
      </c>
      <c r="H30" s="65" t="s">
        <v>38</v>
      </c>
      <c r="I30" s="65" t="s">
        <v>39</v>
      </c>
      <c r="J30" s="65" t="s">
        <v>40</v>
      </c>
      <c r="K30" s="65" t="s">
        <v>41</v>
      </c>
    </row>
    <row r="31" spans="2:21">
      <c r="F31" s="66">
        <v>5757</v>
      </c>
      <c r="G31" s="66">
        <v>5317</v>
      </c>
      <c r="H31" s="66">
        <v>4379</v>
      </c>
      <c r="I31" s="66">
        <v>371</v>
      </c>
      <c r="J31" s="66">
        <v>366</v>
      </c>
      <c r="K31" s="66">
        <v>221</v>
      </c>
    </row>
    <row r="33" spans="3:12">
      <c r="C33" s="62">
        <f>+コピー!P6</f>
        <v>44329</v>
      </c>
      <c r="D33" s="1" t="str">
        <f>+コピー!R6</f>
        <v>1Q</v>
      </c>
      <c r="E33" s="34">
        <f>+コピー!Q6</f>
        <v>44256</v>
      </c>
      <c r="F33" s="30">
        <f>+コピー!S6</f>
        <v>1342</v>
      </c>
      <c r="G33" s="7" t="e">
        <f>+(F33-F36)/F36</f>
        <v>#DIV/0!</v>
      </c>
      <c r="H33" s="30">
        <f>+コピー!U6</f>
        <v>139</v>
      </c>
      <c r="I33" s="7">
        <f t="shared" ref="I33:I36" si="20">+H33/F33</f>
        <v>0.10357675111773472</v>
      </c>
      <c r="J33" s="30">
        <f>+コピー!Y6</f>
        <v>103</v>
      </c>
      <c r="K33" s="7">
        <f t="shared" ref="K33:K36" si="21">+J33/F33</f>
        <v>7.6751117734724289E-2</v>
      </c>
      <c r="L33" s="31">
        <f>VALUE(SUBSTITUTE(コピー!AA6,"円","　"))</f>
        <v>26.1</v>
      </c>
    </row>
    <row r="34" spans="3:12">
      <c r="C34" s="62">
        <f>+コピー!P7</f>
        <v>44420</v>
      </c>
      <c r="D34" s="1" t="str">
        <f>+コピー!R7</f>
        <v>2Q</v>
      </c>
      <c r="E34" s="34">
        <f>+コピー!Q7</f>
        <v>44348</v>
      </c>
      <c r="F34" s="30">
        <f>+コピー!S7</f>
        <v>1276</v>
      </c>
      <c r="G34" s="7" t="e">
        <f t="shared" ref="G34:G36" si="22">+(F34-F37)/F37</f>
        <v>#DIV/0!</v>
      </c>
      <c r="H34" s="30">
        <f>+コピー!U7</f>
        <v>41</v>
      </c>
      <c r="I34" s="7">
        <f t="shared" si="20"/>
        <v>3.2131661442006271E-2</v>
      </c>
      <c r="J34" s="30">
        <f>+コピー!Y7</f>
        <v>10</v>
      </c>
      <c r="K34" s="7">
        <f t="shared" si="21"/>
        <v>7.8369905956112845E-3</v>
      </c>
      <c r="L34" s="31">
        <f>VALUE(SUBSTITUTE(コピー!AA7,"円","　"))</f>
        <v>2.5</v>
      </c>
    </row>
    <row r="35" spans="3:12">
      <c r="C35" s="62">
        <f>+コピー!P8</f>
        <v>0</v>
      </c>
      <c r="D35" s="1">
        <f>+コピー!R8</f>
        <v>0</v>
      </c>
      <c r="E35" s="34">
        <f>+コピー!Q8</f>
        <v>0</v>
      </c>
      <c r="F35" s="30">
        <f>+コピー!S8</f>
        <v>0</v>
      </c>
      <c r="G35" s="7" t="e">
        <f t="shared" si="22"/>
        <v>#DIV/0!</v>
      </c>
      <c r="H35" s="30">
        <f>+コピー!U8</f>
        <v>0</v>
      </c>
      <c r="I35" s="7" t="e">
        <f t="shared" si="20"/>
        <v>#DIV/0!</v>
      </c>
      <c r="J35" s="30">
        <f>+コピー!Y8</f>
        <v>0</v>
      </c>
      <c r="K35" s="7" t="e">
        <f t="shared" si="21"/>
        <v>#DIV/0!</v>
      </c>
      <c r="L35" s="31" t="e">
        <f>VALUE(SUBSTITUTE(コピー!AA8,"円","　"))</f>
        <v>#VALUE!</v>
      </c>
    </row>
    <row r="36" spans="3:12">
      <c r="C36" s="62">
        <f>+コピー!P9</f>
        <v>0</v>
      </c>
      <c r="D36" s="1">
        <f>+コピー!R9</f>
        <v>0</v>
      </c>
      <c r="E36" s="34">
        <f>+コピー!Q9</f>
        <v>0</v>
      </c>
      <c r="F36" s="30">
        <f>+コピー!S9</f>
        <v>0</v>
      </c>
      <c r="G36" s="7" t="e">
        <f t="shared" si="22"/>
        <v>#DIV/0!</v>
      </c>
      <c r="H36" s="30">
        <f>+コピー!U9</f>
        <v>0</v>
      </c>
      <c r="I36" s="7" t="e">
        <f t="shared" si="20"/>
        <v>#DIV/0!</v>
      </c>
      <c r="J36" s="30">
        <f>+コピー!Y9</f>
        <v>0</v>
      </c>
      <c r="K36" s="7" t="e">
        <f t="shared" si="21"/>
        <v>#DIV/0!</v>
      </c>
      <c r="L36" s="31" t="e">
        <f>VALUE(SUBSTITUTE(コピー!AA9,"円","　"))</f>
        <v>#VALUE!</v>
      </c>
    </row>
  </sheetData>
  <mergeCells count="7">
    <mergeCell ref="V1:AC1"/>
    <mergeCell ref="B3:D3"/>
    <mergeCell ref="G3:S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4DDD8-2743-4AF3-A9F6-19AF934EA3AB}">
  <dimension ref="A1:AC36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Q35" sqref="Q35"/>
    </sheetView>
  </sheetViews>
  <sheetFormatPr defaultRowHeight="12"/>
  <cols>
    <col min="1" max="1" width="9.375" style="1" customWidth="1"/>
    <col min="2" max="2" width="5.375" style="43" customWidth="1"/>
    <col min="3" max="3" width="7.875" style="43" customWidth="1"/>
    <col min="4" max="4" width="6.375" style="43" customWidth="1"/>
    <col min="5" max="5" width="9" style="43" bestFit="1" customWidth="1"/>
    <col min="6" max="6" width="6.375" style="43" customWidth="1"/>
    <col min="7" max="7" width="6.875" style="43" customWidth="1"/>
    <col min="8" max="8" width="5.375" style="43" customWidth="1"/>
    <col min="9" max="9" width="6.625" style="43" customWidth="1"/>
    <col min="10" max="10" width="5" style="43" customWidth="1"/>
    <col min="11" max="11" width="6.125" style="43" customWidth="1"/>
    <col min="12" max="12" width="5.875" style="43" customWidth="1"/>
    <col min="13" max="13" width="5.625" style="43" customWidth="1"/>
    <col min="14" max="14" width="4.375" style="43" customWidth="1"/>
    <col min="15" max="15" width="4.625" style="43" customWidth="1"/>
    <col min="16" max="16" width="4" style="43" customWidth="1"/>
    <col min="17" max="17" width="4.625" style="43" customWidth="1"/>
    <col min="18" max="19" width="6" style="43" customWidth="1"/>
    <col min="20" max="20" width="3.5" style="43" customWidth="1"/>
    <col min="21" max="21" width="5" style="43" customWidth="1"/>
    <col min="22" max="29" width="9" style="43"/>
    <col min="30" max="30" width="5.125" style="43" customWidth="1"/>
    <col min="31" max="16384" width="9" style="43"/>
  </cols>
  <sheetData>
    <row r="1" spans="1:29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2" t="s">
        <v>25</v>
      </c>
      <c r="H1" s="3" t="s">
        <v>3</v>
      </c>
      <c r="I1" s="6" t="s">
        <v>5</v>
      </c>
      <c r="J1" s="3" t="s">
        <v>4</v>
      </c>
      <c r="K1" s="71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64" t="s">
        <v>34</v>
      </c>
      <c r="S1" s="64" t="s">
        <v>35</v>
      </c>
      <c r="U1" s="64" t="s">
        <v>72</v>
      </c>
      <c r="V1" s="78" t="s">
        <v>71</v>
      </c>
      <c r="W1" s="78"/>
      <c r="X1" s="78"/>
      <c r="Y1" s="78"/>
      <c r="Z1" s="78"/>
      <c r="AA1" s="78"/>
      <c r="AB1" s="78"/>
      <c r="AC1" s="78"/>
    </row>
    <row r="2" spans="1:29" ht="41.25" customHeight="1" thickBot="1">
      <c r="A2" s="58" t="s">
        <v>42</v>
      </c>
      <c r="B2" s="40">
        <v>919</v>
      </c>
      <c r="C2" s="9"/>
      <c r="D2" s="9"/>
      <c r="E2" s="34">
        <f>+E21</f>
        <v>43800</v>
      </c>
      <c r="F2" s="47">
        <f t="shared" ref="F2:M2" si="0">+F21</f>
        <v>5757</v>
      </c>
      <c r="G2" s="48">
        <f t="shared" si="0"/>
        <v>8.2753432386684214E-2</v>
      </c>
      <c r="H2" s="9">
        <f t="shared" si="0"/>
        <v>501</v>
      </c>
      <c r="I2" s="49">
        <f t="shared" si="0"/>
        <v>8.7024491922876493E-2</v>
      </c>
      <c r="J2" s="47">
        <f t="shared" si="0"/>
        <v>371</v>
      </c>
      <c r="K2" s="49">
        <f t="shared" si="0"/>
        <v>6.4443286433906552E-2</v>
      </c>
      <c r="L2" s="9">
        <f t="shared" si="0"/>
        <v>92.8</v>
      </c>
      <c r="M2" s="9">
        <f t="shared" si="0"/>
        <v>473.8</v>
      </c>
      <c r="N2" s="76">
        <f t="shared" ref="N2" si="1">+B2/L2</f>
        <v>9.9030172413793114</v>
      </c>
      <c r="O2" s="75">
        <f>+B2/M2</f>
        <v>1.9396369776276909</v>
      </c>
      <c r="P2" s="50">
        <f>+P22</f>
        <v>12</v>
      </c>
      <c r="Q2" s="51">
        <f t="shared" ref="Q2" si="2">+P2/B2</f>
        <v>1.3057671381936888E-2</v>
      </c>
      <c r="R2" s="9">
        <f t="shared" ref="R2:S2" si="3">+R21</f>
        <v>2815</v>
      </c>
      <c r="S2" s="9">
        <f t="shared" si="3"/>
        <v>1893</v>
      </c>
      <c r="U2" s="9">
        <f>+U21</f>
        <v>-869</v>
      </c>
    </row>
    <row r="3" spans="1:29" ht="15.75" customHeight="1">
      <c r="A3" s="61">
        <v>44239</v>
      </c>
      <c r="B3" s="81" t="s">
        <v>28</v>
      </c>
      <c r="C3" s="82"/>
      <c r="D3" s="82"/>
      <c r="E3" s="52">
        <f>+G28</f>
        <v>1.4999999999999999E-2</v>
      </c>
      <c r="G3" s="79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29" ht="15.75" customHeight="1">
      <c r="A4" s="1">
        <v>0</v>
      </c>
      <c r="B4" s="83" t="s">
        <v>29</v>
      </c>
      <c r="C4" s="84"/>
      <c r="D4" s="84"/>
      <c r="E4" s="53">
        <f>+K28</f>
        <v>4.4999999999999998E-2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29" ht="15.75" customHeight="1">
      <c r="B5" s="83" t="s">
        <v>11</v>
      </c>
      <c r="C5" s="84"/>
      <c r="D5" s="84"/>
      <c r="E5" s="54">
        <f>+N28</f>
        <v>15</v>
      </c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29" ht="15.75" customHeight="1">
      <c r="A6" s="70" t="e">
        <f>+(B2-A5)/A5</f>
        <v>#DIV/0!</v>
      </c>
      <c r="B6" s="83" t="s">
        <v>31</v>
      </c>
      <c r="C6" s="84"/>
      <c r="D6" s="84"/>
      <c r="E6" s="54">
        <f>+B28</f>
        <v>981.61402141712153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29" ht="15.75" customHeight="1" thickBot="1">
      <c r="B7" s="85" t="s">
        <v>32</v>
      </c>
      <c r="C7" s="86"/>
      <c r="D7" s="86"/>
      <c r="E7" s="55">
        <f>+D28</f>
        <v>6.8132776297194275E-2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</row>
    <row r="8" spans="1:29">
      <c r="A8" s="32" t="s">
        <v>15</v>
      </c>
      <c r="C8" s="1" t="s">
        <v>27</v>
      </c>
      <c r="G8" s="14">
        <f>AVERAGE(G9:G21)</f>
        <v>2.4581892246383474E-2</v>
      </c>
      <c r="I8" s="14">
        <f>AVERAGE(I9:I21)</f>
        <v>2.0875834120246031E-2</v>
      </c>
      <c r="K8" s="14">
        <f>AVERAGE(K9:K21)</f>
        <v>6.5754060112420071E-3</v>
      </c>
      <c r="N8" s="13">
        <f>AVERAGE(N9:N21)</f>
        <v>22.350632361196894</v>
      </c>
      <c r="O8" s="13">
        <f>AVERAGE(O9:O21)</f>
        <v>1.6685957540867404</v>
      </c>
    </row>
    <row r="9" spans="1:29">
      <c r="A9" s="1">
        <v>2436</v>
      </c>
      <c r="B9" s="40">
        <v>343</v>
      </c>
      <c r="C9" s="45">
        <f t="shared" ref="C9:C20" si="4">+J9/L9*1000000</f>
        <v>3979591.8367346935</v>
      </c>
      <c r="E9" s="34">
        <f>+コピー!B2</f>
        <v>39417</v>
      </c>
      <c r="F9" s="30">
        <f>+コピー!C2</f>
        <v>4510</v>
      </c>
      <c r="H9" s="30">
        <f>+コピー!E2</f>
        <v>172</v>
      </c>
      <c r="I9" s="7">
        <f>+H9/F9</f>
        <v>3.8137472283813749E-2</v>
      </c>
      <c r="J9" s="30">
        <f>+コピー!I2</f>
        <v>39</v>
      </c>
      <c r="K9" s="7">
        <f>+J9/F9</f>
        <v>8.6474501108647454E-3</v>
      </c>
      <c r="L9" s="31">
        <f>VALUE(SUBSTITUTE(コピー!K2,"円","　"))</f>
        <v>9.8000000000000007</v>
      </c>
      <c r="M9" s="31">
        <f>VALUE(SUBSTITUTE(コピー!L2,"円","　"))</f>
        <v>368.2</v>
      </c>
      <c r="N9" s="10">
        <f t="shared" ref="N9:N22" si="5">+B9/L9</f>
        <v>35</v>
      </c>
      <c r="O9" s="10">
        <f>+B9/M9</f>
        <v>0.93155893536121681</v>
      </c>
    </row>
    <row r="10" spans="1:29">
      <c r="B10" s="40">
        <v>158</v>
      </c>
      <c r="C10" s="45" t="e">
        <f t="shared" si="4"/>
        <v>#VALUE!</v>
      </c>
      <c r="E10" s="34">
        <f>+コピー!B3</f>
        <v>39783</v>
      </c>
      <c r="F10" s="30">
        <f>+コピー!C3</f>
        <v>4845</v>
      </c>
      <c r="G10" s="7">
        <f>+(F10-F9)/F9</f>
        <v>7.4279379157427938E-2</v>
      </c>
      <c r="H10" s="30">
        <f>+コピー!E3</f>
        <v>-30</v>
      </c>
      <c r="I10" s="7">
        <f t="shared" ref="I10:I22" si="6">+H10/F10</f>
        <v>-6.1919504643962852E-3</v>
      </c>
      <c r="J10" s="30">
        <f>+コピー!I3</f>
        <v>-108</v>
      </c>
      <c r="K10" s="7">
        <f t="shared" ref="K10:K22" si="7">+J10/F10</f>
        <v>-2.2291021671826627E-2</v>
      </c>
      <c r="L10" s="31" t="e">
        <f>VALUE(SUBSTITUTE(コピー!K3,"円","　"))</f>
        <v>#VALUE!</v>
      </c>
      <c r="M10" s="31">
        <f>VALUE(SUBSTITUTE(コピー!L3,"円","　"))</f>
        <v>317.8</v>
      </c>
      <c r="N10" s="10"/>
      <c r="O10" s="10">
        <f t="shared" ref="O10:O22" si="8">+B10/M10</f>
        <v>0.49716803020767775</v>
      </c>
    </row>
    <row r="11" spans="1:29">
      <c r="B11" s="40">
        <v>175</v>
      </c>
      <c r="C11" s="45" t="e">
        <f t="shared" si="4"/>
        <v>#VALUE!</v>
      </c>
      <c r="E11" s="34">
        <f>+コピー!B4</f>
        <v>40148</v>
      </c>
      <c r="F11" s="30">
        <f>+コピー!C4</f>
        <v>4293</v>
      </c>
      <c r="G11" s="7">
        <f t="shared" ref="G11:G22" si="9">+(F11-F10)/F10</f>
        <v>-0.11393188854489164</v>
      </c>
      <c r="H11" s="30">
        <f>+コピー!E4</f>
        <v>-133</v>
      </c>
      <c r="I11" s="7">
        <f t="shared" si="6"/>
        <v>-3.0980666200791988E-2</v>
      </c>
      <c r="J11" s="30">
        <f>+コピー!I4</f>
        <v>-152</v>
      </c>
      <c r="K11" s="7">
        <f t="shared" si="7"/>
        <v>-3.5406475658047984E-2</v>
      </c>
      <c r="L11" s="31" t="e">
        <f>VALUE(SUBSTITUTE(コピー!K4,"円","　"))</f>
        <v>#VALUE!</v>
      </c>
      <c r="M11" s="31">
        <f>VALUE(SUBSTITUTE(コピー!L4,"円","　"))</f>
        <v>262.3</v>
      </c>
      <c r="N11" s="10"/>
      <c r="O11" s="10">
        <f t="shared" si="8"/>
        <v>0.6671749904689287</v>
      </c>
    </row>
    <row r="12" spans="1:29">
      <c r="B12" s="40">
        <v>173</v>
      </c>
      <c r="C12" s="45">
        <f t="shared" si="4"/>
        <v>3968253.9682539683</v>
      </c>
      <c r="E12" s="34">
        <f>+コピー!B5</f>
        <v>40513</v>
      </c>
      <c r="F12" s="30">
        <f>+コピー!C5</f>
        <v>4603</v>
      </c>
      <c r="G12" s="7">
        <f t="shared" si="9"/>
        <v>7.2210575355229442E-2</v>
      </c>
      <c r="H12" s="30">
        <f>+コピー!E5</f>
        <v>75</v>
      </c>
      <c r="I12" s="7">
        <f t="shared" si="6"/>
        <v>1.62937214859874E-2</v>
      </c>
      <c r="J12" s="30">
        <f>+コピー!I5</f>
        <v>25</v>
      </c>
      <c r="K12" s="7">
        <f t="shared" si="7"/>
        <v>5.4312404953291331E-3</v>
      </c>
      <c r="L12" s="31">
        <f>VALUE(SUBSTITUTE(コピー!K5,"円","　"))</f>
        <v>6.3</v>
      </c>
      <c r="M12" s="31">
        <f>VALUE(SUBSTITUTE(コピー!L5,"円","　"))</f>
        <v>265.5</v>
      </c>
      <c r="N12" s="10">
        <f t="shared" si="5"/>
        <v>27.460317460317462</v>
      </c>
      <c r="O12" s="10">
        <f t="shared" si="8"/>
        <v>0.65160075329566858</v>
      </c>
      <c r="R12" s="43">
        <v>2119</v>
      </c>
      <c r="S12" s="43">
        <v>1060</v>
      </c>
      <c r="T12" s="56">
        <f>+S12/R12</f>
        <v>0.50023596035865969</v>
      </c>
      <c r="U12" s="4">
        <v>-289</v>
      </c>
    </row>
    <row r="13" spans="1:29">
      <c r="B13" s="40">
        <v>178</v>
      </c>
      <c r="C13" s="45">
        <f t="shared" si="4"/>
        <v>3986013.9860139857</v>
      </c>
      <c r="E13" s="34">
        <f>+コピー!B6</f>
        <v>40878</v>
      </c>
      <c r="F13" s="30">
        <f>+コピー!C6</f>
        <v>4328</v>
      </c>
      <c r="G13" s="7">
        <f t="shared" si="9"/>
        <v>-5.9743645448620465E-2</v>
      </c>
      <c r="H13" s="30">
        <f>+コピー!E6</f>
        <v>168</v>
      </c>
      <c r="I13" s="7">
        <f t="shared" si="6"/>
        <v>3.8817005545286505E-2</v>
      </c>
      <c r="J13" s="30">
        <f>+コピー!I6</f>
        <v>57</v>
      </c>
      <c r="K13" s="7">
        <f t="shared" si="7"/>
        <v>1.3170055452865065E-2</v>
      </c>
      <c r="L13" s="31">
        <f>VALUE(SUBSTITUTE(コピー!K6,"円","　"))</f>
        <v>14.3</v>
      </c>
      <c r="M13" s="31">
        <f>VALUE(SUBSTITUTE(コピー!L6,"円","　"))</f>
        <v>270.5</v>
      </c>
      <c r="N13" s="10">
        <f t="shared" si="5"/>
        <v>12.447552447552447</v>
      </c>
      <c r="O13" s="10">
        <f t="shared" si="8"/>
        <v>0.65804066543438078</v>
      </c>
      <c r="R13" s="4">
        <v>2059</v>
      </c>
      <c r="S13" s="4">
        <v>1080</v>
      </c>
      <c r="T13" s="56">
        <f>+S13/R13</f>
        <v>0.52452646915978629</v>
      </c>
      <c r="U13" s="4">
        <v>-330</v>
      </c>
    </row>
    <row r="14" spans="1:29">
      <c r="B14" s="40">
        <v>276</v>
      </c>
      <c r="C14" s="45">
        <f t="shared" si="4"/>
        <v>4000000</v>
      </c>
      <c r="E14" s="34">
        <f>+コピー!B7</f>
        <v>41244</v>
      </c>
      <c r="F14" s="30">
        <f>+コピー!C7</f>
        <v>4256</v>
      </c>
      <c r="G14" s="7">
        <f t="shared" si="9"/>
        <v>-1.6635859519408502E-2</v>
      </c>
      <c r="H14" s="30">
        <f>+コピー!E7</f>
        <v>108</v>
      </c>
      <c r="I14" s="7">
        <f t="shared" si="6"/>
        <v>2.5375939849624059E-2</v>
      </c>
      <c r="J14" s="30">
        <f>+コピー!I7</f>
        <v>18</v>
      </c>
      <c r="K14" s="7">
        <f t="shared" si="7"/>
        <v>4.2293233082706765E-3</v>
      </c>
      <c r="L14" s="31">
        <f>VALUE(SUBSTITUTE(コピー!K7,"円","　"))</f>
        <v>4.5</v>
      </c>
      <c r="M14" s="31">
        <f>VALUE(SUBSTITUTE(コピー!L7,"円","　"))</f>
        <v>266.5</v>
      </c>
      <c r="N14" s="10">
        <f t="shared" si="5"/>
        <v>61.333333333333336</v>
      </c>
      <c r="O14" s="10">
        <f t="shared" si="8"/>
        <v>1.0356472795497185</v>
      </c>
      <c r="R14" s="4">
        <v>1884</v>
      </c>
      <c r="S14" s="4">
        <v>1065</v>
      </c>
      <c r="T14" s="56">
        <f t="shared" ref="T14:T21" si="10">+S14/R14</f>
        <v>0.5652866242038217</v>
      </c>
      <c r="U14" s="4">
        <v>-333</v>
      </c>
    </row>
    <row r="15" spans="1:29">
      <c r="B15" s="40">
        <v>200</v>
      </c>
      <c r="C15" s="45" t="e">
        <f t="shared" si="4"/>
        <v>#VALUE!</v>
      </c>
      <c r="E15" s="34">
        <f>+コピー!B8</f>
        <v>41609</v>
      </c>
      <c r="F15" s="30">
        <f>+コピー!C8</f>
        <v>4018</v>
      </c>
      <c r="G15" s="7">
        <f t="shared" si="9"/>
        <v>-5.5921052631578948E-2</v>
      </c>
      <c r="H15" s="30">
        <f>+コピー!E8</f>
        <v>-101</v>
      </c>
      <c r="I15" s="7">
        <f t="shared" si="6"/>
        <v>-2.5136884021901444E-2</v>
      </c>
      <c r="J15" s="30">
        <f>+コピー!I8</f>
        <v>-57</v>
      </c>
      <c r="K15" s="7">
        <f t="shared" si="7"/>
        <v>-1.4186162269785963E-2</v>
      </c>
      <c r="L15" s="31" t="e">
        <f>VALUE(SUBSTITUTE(コピー!K8,"円","　"))</f>
        <v>#VALUE!</v>
      </c>
      <c r="M15" s="31">
        <f>VALUE(SUBSTITUTE(コピー!L8,"円","　"))</f>
        <v>246.8</v>
      </c>
      <c r="N15" s="10"/>
      <c r="O15" s="10">
        <f t="shared" si="8"/>
        <v>0.81037277147487841</v>
      </c>
      <c r="P15" s="30">
        <f>VALUE(SUBSTITUTE(コピー!O8,"円","　"))</f>
        <v>0</v>
      </c>
      <c r="Q15" s="7">
        <f t="shared" ref="Q15:Q23" si="11">+P15/B15</f>
        <v>0</v>
      </c>
      <c r="R15" s="4">
        <v>2090</v>
      </c>
      <c r="S15" s="4">
        <v>986</v>
      </c>
      <c r="T15" s="56">
        <f t="shared" si="10"/>
        <v>0.47177033492822967</v>
      </c>
      <c r="U15" s="4">
        <v>-293</v>
      </c>
    </row>
    <row r="16" spans="1:29">
      <c r="B16" s="40">
        <v>303</v>
      </c>
      <c r="C16" s="45" t="e">
        <f t="shared" si="4"/>
        <v>#VALUE!</v>
      </c>
      <c r="E16" s="34">
        <f>+コピー!B9</f>
        <v>41974</v>
      </c>
      <c r="F16" s="30">
        <f>+コピー!C9</f>
        <v>4062</v>
      </c>
      <c r="G16" s="7">
        <f t="shared" si="9"/>
        <v>1.0950721752115481E-2</v>
      </c>
      <c r="H16" s="30">
        <f>+コピー!E9</f>
        <v>-386</v>
      </c>
      <c r="I16" s="7">
        <f t="shared" si="6"/>
        <v>-9.5027080256031515E-2</v>
      </c>
      <c r="J16" s="30">
        <f>+コピー!I9</f>
        <v>-515</v>
      </c>
      <c r="K16" s="7">
        <f t="shared" si="7"/>
        <v>-0.12678483505662236</v>
      </c>
      <c r="L16" s="31" t="e">
        <f>VALUE(SUBSTITUTE(コピー!K9,"円","　"))</f>
        <v>#VALUE!</v>
      </c>
      <c r="M16" s="31">
        <f>VALUE(SUBSTITUTE(コピー!L9,"円","　"))</f>
        <v>124.4</v>
      </c>
      <c r="N16" s="10"/>
      <c r="O16" s="10">
        <f t="shared" si="8"/>
        <v>2.435691318327974</v>
      </c>
      <c r="P16" s="30">
        <f>VALUE(SUBSTITUTE(コピー!O9,"円","　"))</f>
        <v>0</v>
      </c>
      <c r="Q16" s="7">
        <f t="shared" si="11"/>
        <v>0</v>
      </c>
      <c r="R16" s="4">
        <v>2408</v>
      </c>
      <c r="S16" s="4">
        <v>498</v>
      </c>
      <c r="T16" s="56">
        <f t="shared" si="10"/>
        <v>0.20681063122923588</v>
      </c>
      <c r="U16" s="4">
        <v>-373</v>
      </c>
    </row>
    <row r="17" spans="2:21">
      <c r="B17" s="40">
        <v>239</v>
      </c>
      <c r="C17" s="45">
        <f t="shared" si="4"/>
        <v>4000000</v>
      </c>
      <c r="E17" s="34">
        <f>+コピー!B10</f>
        <v>42339</v>
      </c>
      <c r="F17" s="30">
        <f>+コピー!C10</f>
        <v>3704</v>
      </c>
      <c r="G17" s="7">
        <f t="shared" si="9"/>
        <v>-8.813392417528311E-2</v>
      </c>
      <c r="H17" s="30">
        <f>+コピー!E10</f>
        <v>131</v>
      </c>
      <c r="I17" s="7">
        <f t="shared" si="6"/>
        <v>3.5367170626349892E-2</v>
      </c>
      <c r="J17" s="30">
        <f>+コピー!I10</f>
        <v>108</v>
      </c>
      <c r="K17" s="7">
        <f t="shared" si="7"/>
        <v>2.9157667386609073E-2</v>
      </c>
      <c r="L17" s="31">
        <f>VALUE(SUBSTITUTE(コピー!K10,"円","　"))</f>
        <v>27</v>
      </c>
      <c r="M17" s="31">
        <f>VALUE(SUBSTITUTE(コピー!L10,"円","　"))</f>
        <v>156.19999999999999</v>
      </c>
      <c r="N17" s="10">
        <f t="shared" si="5"/>
        <v>8.8518518518518512</v>
      </c>
      <c r="O17" s="10">
        <f t="shared" si="8"/>
        <v>1.530089628681178</v>
      </c>
      <c r="P17" s="30">
        <f>VALUE(SUBSTITUTE(コピー!O10,"円","　"))</f>
        <v>0</v>
      </c>
      <c r="Q17" s="7">
        <f t="shared" si="11"/>
        <v>0</v>
      </c>
      <c r="R17" s="4">
        <v>2247</v>
      </c>
      <c r="S17" s="4">
        <v>625</v>
      </c>
      <c r="T17" s="56">
        <f t="shared" si="10"/>
        <v>0.27814864263462397</v>
      </c>
      <c r="U17" s="4">
        <v>-71</v>
      </c>
    </row>
    <row r="18" spans="2:21">
      <c r="B18" s="40">
        <v>503</v>
      </c>
      <c r="C18" s="45">
        <f t="shared" si="4"/>
        <v>3995098.0392156867</v>
      </c>
      <c r="E18" s="34">
        <f>+コピー!B11</f>
        <v>42705</v>
      </c>
      <c r="F18" s="30">
        <f>+コピー!C11</f>
        <v>4099</v>
      </c>
      <c r="G18" s="7">
        <f t="shared" si="9"/>
        <v>0.1066414686825054</v>
      </c>
      <c r="H18" s="30">
        <f>+コピー!E11</f>
        <v>180</v>
      </c>
      <c r="I18" s="7">
        <f t="shared" si="6"/>
        <v>4.3913149548670406E-2</v>
      </c>
      <c r="J18" s="30">
        <f>+コピー!I11</f>
        <v>163</v>
      </c>
      <c r="K18" s="7">
        <f t="shared" si="7"/>
        <v>3.9765796535740423E-2</v>
      </c>
      <c r="L18" s="31">
        <f>VALUE(SUBSTITUTE(コピー!K11,"円","　"))</f>
        <v>40.799999999999997</v>
      </c>
      <c r="M18" s="31">
        <f>VALUE(SUBSTITUTE(コピー!L11,"円","　"))</f>
        <v>195.2</v>
      </c>
      <c r="N18" s="10">
        <f t="shared" si="5"/>
        <v>12.328431372549021</v>
      </c>
      <c r="O18" s="10">
        <f t="shared" si="8"/>
        <v>2.576844262295082</v>
      </c>
      <c r="P18" s="30">
        <f>VALUE(SUBSTITUTE(コピー!O11,"円","　"))</f>
        <v>0</v>
      </c>
      <c r="Q18" s="7">
        <f t="shared" si="11"/>
        <v>0</v>
      </c>
      <c r="R18" s="4">
        <v>1784</v>
      </c>
      <c r="S18" s="4">
        <v>781</v>
      </c>
      <c r="T18" s="56">
        <f t="shared" si="10"/>
        <v>0.43778026905829598</v>
      </c>
      <c r="U18" s="4">
        <v>-149</v>
      </c>
    </row>
    <row r="19" spans="2:21">
      <c r="B19" s="40">
        <v>803</v>
      </c>
      <c r="C19" s="45">
        <f t="shared" si="4"/>
        <v>3996383.3634719714</v>
      </c>
      <c r="E19" s="34">
        <f>+コピー!B12</f>
        <v>43070</v>
      </c>
      <c r="F19" s="30">
        <f>+コピー!C12</f>
        <v>4379</v>
      </c>
      <c r="G19" s="7">
        <f t="shared" si="9"/>
        <v>6.8309343742376183E-2</v>
      </c>
      <c r="H19" s="30">
        <f>+コピー!E12</f>
        <v>264</v>
      </c>
      <c r="I19" s="7">
        <f t="shared" si="6"/>
        <v>6.0287736926238865E-2</v>
      </c>
      <c r="J19" s="30">
        <f>+コピー!I12</f>
        <v>221</v>
      </c>
      <c r="K19" s="7">
        <f t="shared" si="7"/>
        <v>5.0468143411737838E-2</v>
      </c>
      <c r="L19" s="31">
        <f>VALUE(SUBSTITUTE(コピー!K12,"円","　"))</f>
        <v>55.3</v>
      </c>
      <c r="M19" s="31">
        <f>VALUE(SUBSTITUTE(コピー!L12,"円","　"))</f>
        <v>251</v>
      </c>
      <c r="N19" s="10">
        <f t="shared" si="5"/>
        <v>14.520795660036168</v>
      </c>
      <c r="O19" s="10">
        <f t="shared" si="8"/>
        <v>3.1992031872509958</v>
      </c>
      <c r="P19" s="30">
        <f>VALUE(SUBSTITUTE(コピー!O12,"円","　"))</f>
        <v>0</v>
      </c>
      <c r="Q19" s="7">
        <f t="shared" si="11"/>
        <v>0</v>
      </c>
      <c r="R19" s="4">
        <v>2113</v>
      </c>
      <c r="S19" s="4">
        <v>1003</v>
      </c>
      <c r="T19" s="56">
        <f t="shared" si="10"/>
        <v>0.47468054898248935</v>
      </c>
      <c r="U19" s="4">
        <v>-269</v>
      </c>
    </row>
    <row r="20" spans="2:21">
      <c r="B20" s="40">
        <v>1985</v>
      </c>
      <c r="C20" s="45">
        <f t="shared" si="4"/>
        <v>3995633.1877729259</v>
      </c>
      <c r="E20" s="34">
        <f>+コピー!B13</f>
        <v>43435</v>
      </c>
      <c r="F20" s="30">
        <f>+コピー!C13</f>
        <v>5317</v>
      </c>
      <c r="G20" s="7">
        <f t="shared" si="9"/>
        <v>0.21420415620004568</v>
      </c>
      <c r="H20" s="30">
        <f>+コピー!E13</f>
        <v>444</v>
      </c>
      <c r="I20" s="7">
        <f t="shared" si="6"/>
        <v>8.3505736317472254E-2</v>
      </c>
      <c r="J20" s="30">
        <f>+コピー!I13</f>
        <v>366</v>
      </c>
      <c r="K20" s="7">
        <f t="shared" si="7"/>
        <v>6.8835809667105508E-2</v>
      </c>
      <c r="L20" s="31">
        <f>VALUE(SUBSTITUTE(コピー!K13,"円","　"))</f>
        <v>91.6</v>
      </c>
      <c r="M20" s="31">
        <f>VALUE(SUBSTITUTE(コピー!L13,"円","　"))</f>
        <v>380.2</v>
      </c>
      <c r="N20" s="10">
        <f t="shared" si="5"/>
        <v>21.670305676855897</v>
      </c>
      <c r="O20" s="10">
        <f t="shared" si="8"/>
        <v>5.2209363492898477</v>
      </c>
      <c r="P20" s="30">
        <f>VALUE(SUBSTITUTE(コピー!O13,"円","　"))</f>
        <v>5</v>
      </c>
      <c r="Q20" s="7">
        <f>+P15/B20</f>
        <v>0</v>
      </c>
      <c r="R20" s="4">
        <v>2637</v>
      </c>
      <c r="S20" s="4">
        <v>1519</v>
      </c>
      <c r="T20" s="56">
        <f t="shared" si="10"/>
        <v>0.57603337125521425</v>
      </c>
      <c r="U20" s="4">
        <v>-732</v>
      </c>
    </row>
    <row r="21" spans="2:21">
      <c r="B21" s="40">
        <v>700</v>
      </c>
      <c r="C21" s="45">
        <f>+J21/L21*1000000</f>
        <v>3997844.8275862071</v>
      </c>
      <c r="D21" s="63">
        <v>43873</v>
      </c>
      <c r="E21" s="34">
        <f>+コピー!B14</f>
        <v>43800</v>
      </c>
      <c r="F21" s="30">
        <f>+コピー!C14</f>
        <v>5757</v>
      </c>
      <c r="G21" s="7">
        <f t="shared" si="9"/>
        <v>8.2753432386684214E-2</v>
      </c>
      <c r="H21" s="30">
        <f>+コピー!E14</f>
        <v>501</v>
      </c>
      <c r="I21" s="7">
        <f t="shared" si="6"/>
        <v>8.7024491922876493E-2</v>
      </c>
      <c r="J21" s="30">
        <f>+コピー!I14</f>
        <v>371</v>
      </c>
      <c r="K21" s="7">
        <f t="shared" si="7"/>
        <v>6.4443286433906552E-2</v>
      </c>
      <c r="L21" s="31">
        <f>VALUE(SUBSTITUTE(コピー!K14,"円","　"))</f>
        <v>92.8</v>
      </c>
      <c r="M21" s="31">
        <f>VALUE(SUBSTITUTE(コピー!L14,"円","　"))</f>
        <v>473.8</v>
      </c>
      <c r="N21" s="10">
        <f t="shared" si="5"/>
        <v>7.5431034482758621</v>
      </c>
      <c r="O21" s="10">
        <f t="shared" si="8"/>
        <v>1.4774166314900801</v>
      </c>
      <c r="P21" s="30">
        <f>VALUE(SUBSTITUTE(コピー!O14,"円","　"))</f>
        <v>10</v>
      </c>
      <c r="Q21" s="7">
        <f t="shared" si="11"/>
        <v>1.4285714285714285E-2</v>
      </c>
      <c r="R21" s="4">
        <v>2815</v>
      </c>
      <c r="S21" s="4">
        <v>1893</v>
      </c>
      <c r="T21" s="56">
        <f t="shared" si="10"/>
        <v>0.67246891651865004</v>
      </c>
      <c r="U21" s="4">
        <v>-869</v>
      </c>
    </row>
    <row r="22" spans="2:21" ht="13.5">
      <c r="B22" s="40">
        <v>783</v>
      </c>
      <c r="C22" s="45">
        <f>+C21</f>
        <v>3997844.8275862071</v>
      </c>
      <c r="D22" s="63"/>
      <c r="E22" s="34">
        <f>+コピー!B15</f>
        <v>44166</v>
      </c>
      <c r="F22" s="30">
        <f>+コピー!C15</f>
        <v>4990</v>
      </c>
      <c r="G22" s="7">
        <f t="shared" si="9"/>
        <v>-0.13322911238492272</v>
      </c>
      <c r="H22" s="30">
        <f>+コピー!E15</f>
        <v>156</v>
      </c>
      <c r="I22" s="7">
        <f t="shared" si="6"/>
        <v>3.1262525050100201E-2</v>
      </c>
      <c r="J22" s="30">
        <f>+コピー!I15</f>
        <v>12</v>
      </c>
      <c r="K22" s="7">
        <f t="shared" si="7"/>
        <v>2.4048096192384768E-3</v>
      </c>
      <c r="L22" s="31">
        <f>VALUE(SUBSTITUTE(コピー!K15,"円","　"))</f>
        <v>3</v>
      </c>
      <c r="M22" s="31">
        <f>VALUE(SUBSTITUTE(コピー!L15,"円","　"))</f>
        <v>457.6</v>
      </c>
      <c r="N22" s="10">
        <f t="shared" si="5"/>
        <v>261</v>
      </c>
      <c r="O22" s="10">
        <f t="shared" si="8"/>
        <v>1.7111013986013985</v>
      </c>
      <c r="P22" s="30">
        <f>VALUE(SUBSTITUTE(コピー!O15,"円","　"))</f>
        <v>12</v>
      </c>
      <c r="Q22" s="46">
        <f t="shared" si="11"/>
        <v>1.532567049808429E-2</v>
      </c>
      <c r="R22" s="4"/>
      <c r="S22" s="4"/>
      <c r="U22" s="56"/>
    </row>
    <row r="23" spans="2:21">
      <c r="B23" s="44">
        <f>+L23*N23</f>
        <v>911.19335094339601</v>
      </c>
      <c r="C23" s="67">
        <f>+C21</f>
        <v>3997844.8275862071</v>
      </c>
      <c r="E23" s="29">
        <v>2021</v>
      </c>
      <c r="F23" s="44">
        <f>+F20*(1+G23)</f>
        <v>5396.7549999999992</v>
      </c>
      <c r="G23" s="68">
        <v>1.4999999999999999E-2</v>
      </c>
      <c r="H23" s="44">
        <f>+F23*I23</f>
        <v>361.58258499999999</v>
      </c>
      <c r="I23" s="68">
        <v>6.7000000000000004E-2</v>
      </c>
      <c r="J23" s="44">
        <f>+F23*K23</f>
        <v>242.85397499999996</v>
      </c>
      <c r="K23" s="68">
        <v>4.4999999999999998E-2</v>
      </c>
      <c r="L23" s="15">
        <f>+J23/C23*1000000</f>
        <v>60.746223396226398</v>
      </c>
      <c r="N23" s="40">
        <v>15</v>
      </c>
      <c r="P23" s="30">
        <f>VALUE(SUBSTITUTE(コピー!O16,"円","　"))</f>
        <v>12</v>
      </c>
      <c r="Q23" s="7">
        <f t="shared" si="11"/>
        <v>1.3169542981822579E-2</v>
      </c>
      <c r="R23" s="4"/>
      <c r="S23" s="4"/>
    </row>
    <row r="24" spans="2:21">
      <c r="B24" s="44">
        <f t="shared" ref="B24:B28" si="12">+L24*N24</f>
        <v>924.86125120754673</v>
      </c>
      <c r="C24" s="67">
        <f t="shared" ref="C24:C28" si="13">+C23</f>
        <v>3997844.8275862071</v>
      </c>
      <c r="E24" s="29">
        <v>2022</v>
      </c>
      <c r="F24" s="44">
        <f t="shared" ref="F24:F28" si="14">+F23*(1+G24)</f>
        <v>5477.7063249999983</v>
      </c>
      <c r="G24" s="68">
        <f>+G23</f>
        <v>1.4999999999999999E-2</v>
      </c>
      <c r="H24" s="44">
        <f t="shared" ref="H24:H28" si="15">+F24*I24</f>
        <v>367.00632377499988</v>
      </c>
      <c r="I24" s="68">
        <f>+I23</f>
        <v>6.7000000000000004E-2</v>
      </c>
      <c r="J24" s="44">
        <f t="shared" ref="J24:J28" si="16">+F24*K24</f>
        <v>246.49678462499992</v>
      </c>
      <c r="K24" s="68">
        <f>+K23</f>
        <v>4.4999999999999998E-2</v>
      </c>
      <c r="L24" s="15">
        <f t="shared" ref="L24:L28" si="17">+J24/C24*1000000</f>
        <v>61.657416747169783</v>
      </c>
      <c r="N24" s="40">
        <f>+N23</f>
        <v>15</v>
      </c>
      <c r="R24" s="4"/>
      <c r="S24" s="4"/>
    </row>
    <row r="25" spans="2:21">
      <c r="B25" s="44">
        <f t="shared" si="12"/>
        <v>938.73416997565982</v>
      </c>
      <c r="C25" s="67">
        <f t="shared" si="13"/>
        <v>3997844.8275862071</v>
      </c>
      <c r="E25" s="29">
        <v>2023</v>
      </c>
      <c r="F25" s="44">
        <f t="shared" si="14"/>
        <v>5559.8719198749977</v>
      </c>
      <c r="G25" s="68">
        <f t="shared" ref="G25:K28" si="18">+G24</f>
        <v>1.4999999999999999E-2</v>
      </c>
      <c r="H25" s="44">
        <f t="shared" si="15"/>
        <v>372.51141863162485</v>
      </c>
      <c r="I25" s="68">
        <f t="shared" si="18"/>
        <v>6.7000000000000004E-2</v>
      </c>
      <c r="J25" s="44">
        <f t="shared" si="16"/>
        <v>250.19423639437488</v>
      </c>
      <c r="K25" s="68">
        <f t="shared" si="18"/>
        <v>4.4999999999999998E-2</v>
      </c>
      <c r="L25" s="15">
        <f t="shared" si="17"/>
        <v>62.582277998377322</v>
      </c>
      <c r="N25" s="40">
        <f t="shared" ref="N25:N28" si="19">+N24</f>
        <v>15</v>
      </c>
      <c r="R25" s="4"/>
      <c r="S25" s="4"/>
    </row>
    <row r="26" spans="2:21">
      <c r="B26" s="44">
        <f t="shared" si="12"/>
        <v>952.81518252529474</v>
      </c>
      <c r="C26" s="67">
        <f t="shared" si="13"/>
        <v>3997844.8275862071</v>
      </c>
      <c r="E26" s="29">
        <v>2024</v>
      </c>
      <c r="F26" s="44">
        <f t="shared" si="14"/>
        <v>5643.2699986731222</v>
      </c>
      <c r="G26" s="68">
        <f t="shared" si="18"/>
        <v>1.4999999999999999E-2</v>
      </c>
      <c r="H26" s="44">
        <f t="shared" si="15"/>
        <v>378.09908991109921</v>
      </c>
      <c r="I26" s="68">
        <f t="shared" si="18"/>
        <v>6.7000000000000004E-2</v>
      </c>
      <c r="J26" s="44">
        <f t="shared" si="16"/>
        <v>253.9471499402905</v>
      </c>
      <c r="K26" s="68">
        <f t="shared" si="18"/>
        <v>4.4999999999999998E-2</v>
      </c>
      <c r="L26" s="15">
        <f t="shared" si="17"/>
        <v>63.521012168352982</v>
      </c>
      <c r="N26" s="40">
        <f t="shared" si="19"/>
        <v>15</v>
      </c>
      <c r="R26" s="4"/>
      <c r="S26" s="4"/>
    </row>
    <row r="27" spans="2:21">
      <c r="B27" s="44">
        <f t="shared" si="12"/>
        <v>967.10741026317419</v>
      </c>
      <c r="C27" s="67">
        <f t="shared" si="13"/>
        <v>3997844.8275862071</v>
      </c>
      <c r="E27" s="29">
        <v>2025</v>
      </c>
      <c r="F27" s="44">
        <f t="shared" si="14"/>
        <v>5727.9190486532189</v>
      </c>
      <c r="G27" s="68">
        <f t="shared" si="18"/>
        <v>1.4999999999999999E-2</v>
      </c>
      <c r="H27" s="44">
        <f t="shared" si="15"/>
        <v>383.77057625976568</v>
      </c>
      <c r="I27" s="68">
        <f t="shared" si="18"/>
        <v>6.7000000000000004E-2</v>
      </c>
      <c r="J27" s="44">
        <f t="shared" si="16"/>
        <v>257.75635718939486</v>
      </c>
      <c r="K27" s="68">
        <f t="shared" si="18"/>
        <v>4.4999999999999998E-2</v>
      </c>
      <c r="L27" s="15">
        <f t="shared" si="17"/>
        <v>64.473827350878281</v>
      </c>
      <c r="N27" s="40">
        <f t="shared" si="19"/>
        <v>15</v>
      </c>
      <c r="R27" s="4"/>
      <c r="S27" s="4"/>
    </row>
    <row r="28" spans="2:21">
      <c r="B28" s="44">
        <f t="shared" si="12"/>
        <v>981.61402141712153</v>
      </c>
      <c r="C28" s="67">
        <f t="shared" si="13"/>
        <v>3997844.8275862071</v>
      </c>
      <c r="D28" s="57">
        <f>+(B28-B2)/B2</f>
        <v>6.8132776297194275E-2</v>
      </c>
      <c r="E28" s="29">
        <v>2026</v>
      </c>
      <c r="F28" s="44">
        <f t="shared" si="14"/>
        <v>5813.8378343830163</v>
      </c>
      <c r="G28" s="68">
        <f t="shared" si="18"/>
        <v>1.4999999999999999E-2</v>
      </c>
      <c r="H28" s="44">
        <f t="shared" si="15"/>
        <v>389.5271349036621</v>
      </c>
      <c r="I28" s="68">
        <f t="shared" si="18"/>
        <v>6.7000000000000004E-2</v>
      </c>
      <c r="J28" s="44">
        <f t="shared" si="16"/>
        <v>261.62270254723575</v>
      </c>
      <c r="K28" s="68">
        <f t="shared" si="18"/>
        <v>4.4999999999999998E-2</v>
      </c>
      <c r="L28" s="15">
        <f t="shared" si="17"/>
        <v>65.440934761141435</v>
      </c>
      <c r="N28" s="40">
        <f t="shared" si="19"/>
        <v>15</v>
      </c>
      <c r="R28" s="4"/>
      <c r="S28" s="4"/>
    </row>
    <row r="29" spans="2:21">
      <c r="C29" s="45">
        <v>4091796</v>
      </c>
    </row>
    <row r="30" spans="2:21" ht="25.5">
      <c r="F30" s="65" t="s">
        <v>36</v>
      </c>
      <c r="G30" s="65" t="s">
        <v>37</v>
      </c>
      <c r="H30" s="65" t="s">
        <v>38</v>
      </c>
      <c r="I30" s="65" t="s">
        <v>39</v>
      </c>
      <c r="J30" s="65" t="s">
        <v>40</v>
      </c>
      <c r="K30" s="65" t="s">
        <v>41</v>
      </c>
    </row>
    <row r="31" spans="2:21">
      <c r="F31" s="66">
        <v>5757</v>
      </c>
      <c r="G31" s="66">
        <v>5317</v>
      </c>
      <c r="H31" s="66">
        <v>4379</v>
      </c>
      <c r="I31" s="66">
        <v>371</v>
      </c>
      <c r="J31" s="66">
        <v>366</v>
      </c>
      <c r="K31" s="66">
        <v>221</v>
      </c>
    </row>
    <row r="33" spans="3:12">
      <c r="C33" s="62">
        <f>+コピー!P2</f>
        <v>43964</v>
      </c>
      <c r="D33" s="1" t="str">
        <f>+コピー!R2</f>
        <v>1Q</v>
      </c>
      <c r="E33" s="34">
        <f>+コピー!Q2</f>
        <v>43891</v>
      </c>
      <c r="F33" s="30">
        <f>+コピー!S2</f>
        <v>1350</v>
      </c>
      <c r="G33" s="7" t="e">
        <f t="shared" ref="G33:G36" si="20">+(F33-F32)/F32</f>
        <v>#DIV/0!</v>
      </c>
      <c r="H33" s="30">
        <f>+コピー!U2</f>
        <v>75</v>
      </c>
      <c r="I33" s="7">
        <f t="shared" ref="I33:I36" si="21">+H33/F33</f>
        <v>5.5555555555555552E-2</v>
      </c>
      <c r="J33" s="30">
        <f>+コピー!Y2</f>
        <v>38</v>
      </c>
      <c r="K33" s="7">
        <f t="shared" ref="K33:K36" si="22">+J33/F33</f>
        <v>2.8148148148148148E-2</v>
      </c>
      <c r="L33" s="31">
        <f>VALUE(SUBSTITUTE(コピー!AA2,"円","　"))</f>
        <v>9.5</v>
      </c>
    </row>
    <row r="34" spans="3:12">
      <c r="C34" s="62">
        <f>+コピー!P3</f>
        <v>44055</v>
      </c>
      <c r="D34" s="1" t="str">
        <f>+コピー!R3</f>
        <v>2Q</v>
      </c>
      <c r="E34" s="34">
        <f>+コピー!Q3</f>
        <v>43983</v>
      </c>
      <c r="F34" s="30">
        <f>+コピー!S3</f>
        <v>971</v>
      </c>
      <c r="G34" s="7">
        <f t="shared" si="20"/>
        <v>-0.28074074074074074</v>
      </c>
      <c r="H34" s="30">
        <f>+コピー!U3</f>
        <v>-47</v>
      </c>
      <c r="I34" s="7">
        <f t="shared" si="21"/>
        <v>-4.8403707518022657E-2</v>
      </c>
      <c r="J34" s="30">
        <f>+コピー!Y3</f>
        <v>-110</v>
      </c>
      <c r="K34" s="7">
        <f t="shared" si="22"/>
        <v>-0.11328527291452112</v>
      </c>
      <c r="L34" s="31" t="e">
        <f>VALUE(SUBSTITUTE(コピー!AA3,"円","　"))</f>
        <v>#VALUE!</v>
      </c>
    </row>
    <row r="35" spans="3:12">
      <c r="C35" s="62">
        <f>+コピー!P4</f>
        <v>44146</v>
      </c>
      <c r="D35" s="1" t="str">
        <f>+コピー!R4</f>
        <v>3Q</v>
      </c>
      <c r="E35" s="34">
        <f>+コピー!Q4</f>
        <v>44075</v>
      </c>
      <c r="F35" s="30">
        <f>+コピー!S4</f>
        <v>1110</v>
      </c>
      <c r="G35" s="7">
        <f t="shared" si="20"/>
        <v>0.1431513903192585</v>
      </c>
      <c r="H35" s="30">
        <f>+コピー!U4</f>
        <v>41</v>
      </c>
      <c r="I35" s="7">
        <f t="shared" si="21"/>
        <v>3.6936936936936934E-2</v>
      </c>
      <c r="J35" s="30">
        <f>+コピー!Y4</f>
        <v>31</v>
      </c>
      <c r="K35" s="7">
        <f t="shared" si="22"/>
        <v>2.7927927927927927E-2</v>
      </c>
      <c r="L35" s="31">
        <f>VALUE(SUBSTITUTE(コピー!AA4,"円","　"))</f>
        <v>7.8</v>
      </c>
    </row>
    <row r="36" spans="3:12">
      <c r="C36" s="62">
        <f>+コピー!P5</f>
        <v>44239</v>
      </c>
      <c r="D36" s="1" t="str">
        <f>+コピー!R5</f>
        <v>本</v>
      </c>
      <c r="E36" s="34">
        <f>+コピー!Q5</f>
        <v>44166</v>
      </c>
      <c r="F36" s="30">
        <f>+コピー!S5</f>
        <v>1559</v>
      </c>
      <c r="G36" s="7">
        <f t="shared" si="20"/>
        <v>0.40450450450450448</v>
      </c>
      <c r="H36" s="30">
        <f>+コピー!U5</f>
        <v>87</v>
      </c>
      <c r="I36" s="7">
        <f t="shared" si="21"/>
        <v>5.5805003207184095E-2</v>
      </c>
      <c r="J36" s="30">
        <f>+コピー!Y5</f>
        <v>53</v>
      </c>
      <c r="K36" s="7">
        <f t="shared" si="22"/>
        <v>3.3996151379089158E-2</v>
      </c>
      <c r="L36" s="31">
        <f>VALUE(SUBSTITUTE(コピー!AA5,"円","　"))</f>
        <v>13.4</v>
      </c>
    </row>
  </sheetData>
  <mergeCells count="7">
    <mergeCell ref="V1:AC1"/>
    <mergeCell ref="B3:D3"/>
    <mergeCell ref="G3:S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28F36-F4BF-4420-A057-713E5BDD75FD}">
  <dimension ref="A1:AC34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R32" sqref="R32"/>
    </sheetView>
  </sheetViews>
  <sheetFormatPr defaultRowHeight="12"/>
  <cols>
    <col min="1" max="1" width="9.375" style="1" customWidth="1"/>
    <col min="2" max="2" width="5.375" style="43" customWidth="1"/>
    <col min="3" max="3" width="7.875" style="43" customWidth="1"/>
    <col min="4" max="4" width="6.375" style="43" customWidth="1"/>
    <col min="5" max="5" width="9" style="43" bestFit="1" customWidth="1"/>
    <col min="6" max="6" width="6.375" style="43" customWidth="1"/>
    <col min="7" max="7" width="6.875" style="43" customWidth="1"/>
    <col min="8" max="8" width="5.375" style="43" customWidth="1"/>
    <col min="9" max="9" width="6.625" style="43" customWidth="1"/>
    <col min="10" max="10" width="5" style="43" customWidth="1"/>
    <col min="11" max="11" width="6.125" style="43" customWidth="1"/>
    <col min="12" max="12" width="5.875" style="43" customWidth="1"/>
    <col min="13" max="13" width="5.625" style="43" customWidth="1"/>
    <col min="14" max="14" width="4.375" style="43" customWidth="1"/>
    <col min="15" max="15" width="4.625" style="43" customWidth="1"/>
    <col min="16" max="16" width="4" style="43" customWidth="1"/>
    <col min="17" max="17" width="4.625" style="43" customWidth="1"/>
    <col min="18" max="19" width="6" style="43" customWidth="1"/>
    <col min="20" max="20" width="3.5" style="43" customWidth="1"/>
    <col min="21" max="21" width="5" style="43" customWidth="1"/>
    <col min="22" max="29" width="9" style="43"/>
    <col min="30" max="30" width="5.125" style="43" customWidth="1"/>
    <col min="31" max="16384" width="9" style="43"/>
  </cols>
  <sheetData>
    <row r="1" spans="1:29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2" t="s">
        <v>25</v>
      </c>
      <c r="H1" s="3" t="s">
        <v>3</v>
      </c>
      <c r="I1" s="6" t="s">
        <v>5</v>
      </c>
      <c r="J1" s="3" t="s">
        <v>4</v>
      </c>
      <c r="K1" s="71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64" t="s">
        <v>34</v>
      </c>
      <c r="S1" s="64" t="s">
        <v>35</v>
      </c>
      <c r="U1" s="64" t="s">
        <v>72</v>
      </c>
      <c r="V1" s="78" t="s">
        <v>71</v>
      </c>
      <c r="W1" s="78"/>
      <c r="X1" s="78"/>
      <c r="Y1" s="78"/>
      <c r="Z1" s="78"/>
      <c r="AA1" s="78"/>
      <c r="AB1" s="78"/>
      <c r="AC1" s="78"/>
    </row>
    <row r="2" spans="1:29" ht="41.25" customHeight="1" thickBot="1">
      <c r="A2" s="58" t="s">
        <v>42</v>
      </c>
      <c r="B2" s="40">
        <v>919</v>
      </c>
      <c r="C2" s="9"/>
      <c r="D2" s="9"/>
      <c r="E2" s="34">
        <f>+E21</f>
        <v>43800</v>
      </c>
      <c r="F2" s="47">
        <f t="shared" ref="F2:M2" si="0">+F21</f>
        <v>5757</v>
      </c>
      <c r="G2" s="48">
        <f t="shared" si="0"/>
        <v>8.2753432386684214E-2</v>
      </c>
      <c r="H2" s="9">
        <f t="shared" si="0"/>
        <v>501</v>
      </c>
      <c r="I2" s="49">
        <f t="shared" si="0"/>
        <v>8.7024491922876493E-2</v>
      </c>
      <c r="J2" s="47">
        <f t="shared" si="0"/>
        <v>371</v>
      </c>
      <c r="K2" s="49">
        <f t="shared" si="0"/>
        <v>6.4443286433906552E-2</v>
      </c>
      <c r="L2" s="9">
        <f t="shared" si="0"/>
        <v>92.8</v>
      </c>
      <c r="M2" s="9">
        <f t="shared" si="0"/>
        <v>473.8</v>
      </c>
      <c r="N2" s="76">
        <f t="shared" ref="N2" si="1">+B2/L2</f>
        <v>9.9030172413793114</v>
      </c>
      <c r="O2" s="75">
        <f>+B2/M2</f>
        <v>1.9396369776276909</v>
      </c>
      <c r="P2" s="50">
        <f>+P22</f>
        <v>12</v>
      </c>
      <c r="Q2" s="51">
        <f t="shared" ref="Q2" si="2">+P2/B2</f>
        <v>1.3057671381936888E-2</v>
      </c>
      <c r="R2" s="9">
        <f t="shared" ref="R2:S2" si="3">+R21</f>
        <v>2815</v>
      </c>
      <c r="S2" s="9">
        <f t="shared" si="3"/>
        <v>1893</v>
      </c>
      <c r="U2" s="9">
        <f>+U21</f>
        <v>-869</v>
      </c>
    </row>
    <row r="3" spans="1:29" ht="15.75" customHeight="1">
      <c r="A3" s="61">
        <v>44146</v>
      </c>
      <c r="B3" s="81" t="s">
        <v>28</v>
      </c>
      <c r="C3" s="82"/>
      <c r="D3" s="82"/>
      <c r="E3" s="52">
        <f>+G27</f>
        <v>1.4999999999999999E-2</v>
      </c>
      <c r="G3" s="79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29" ht="15.75" customHeight="1">
      <c r="A4" s="1">
        <v>0</v>
      </c>
      <c r="B4" s="83" t="s">
        <v>29</v>
      </c>
      <c r="C4" s="84"/>
      <c r="D4" s="84"/>
      <c r="E4" s="53">
        <f>+K27</f>
        <v>0.06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29" ht="15.75" customHeight="1">
      <c r="B5" s="83" t="s">
        <v>11</v>
      </c>
      <c r="C5" s="84"/>
      <c r="D5" s="84"/>
      <c r="E5" s="54">
        <f>+N27</f>
        <v>10</v>
      </c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29" ht="15.75" customHeight="1">
      <c r="A6" s="70" t="e">
        <f>+(B2-A5)/A5</f>
        <v>#DIV/0!</v>
      </c>
      <c r="B6" s="83" t="s">
        <v>31</v>
      </c>
      <c r="C6" s="84"/>
      <c r="D6" s="84"/>
      <c r="E6" s="54">
        <f>+B27</f>
        <v>859.65103134504363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29" ht="15.75" customHeight="1" thickBot="1">
      <c r="B7" s="85" t="s">
        <v>32</v>
      </c>
      <c r="C7" s="86"/>
      <c r="D7" s="86"/>
      <c r="E7" s="55">
        <f>+D27</f>
        <v>-6.4579944129441097E-2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</row>
    <row r="8" spans="1:29">
      <c r="A8" s="32" t="s">
        <v>15</v>
      </c>
      <c r="C8" s="1" t="s">
        <v>27</v>
      </c>
      <c r="G8" s="14">
        <f>AVERAGE(G9:G21)</f>
        <v>2.4581892246383474E-2</v>
      </c>
      <c r="I8" s="14">
        <f>AVERAGE(I9:I21)</f>
        <v>2.0875834120246031E-2</v>
      </c>
      <c r="K8" s="14">
        <f>AVERAGE(K9:K21)</f>
        <v>6.5754060112420071E-3</v>
      </c>
      <c r="N8" s="13">
        <f>AVERAGE(N9:N21)</f>
        <v>22.350632361196894</v>
      </c>
      <c r="O8" s="13">
        <f>AVERAGE(O9:O21)</f>
        <v>1.6685957540867404</v>
      </c>
    </row>
    <row r="9" spans="1:29">
      <c r="A9" s="1">
        <v>2436</v>
      </c>
      <c r="B9" s="40">
        <v>343</v>
      </c>
      <c r="C9" s="45">
        <f t="shared" ref="C9:C20" si="4">+J9/L9*1000000</f>
        <v>3979591.8367346935</v>
      </c>
      <c r="E9" s="34">
        <f>+コピー!B2</f>
        <v>39417</v>
      </c>
      <c r="F9" s="30">
        <f>+コピー!C2</f>
        <v>4510</v>
      </c>
      <c r="H9" s="30">
        <f>+コピー!E2</f>
        <v>172</v>
      </c>
      <c r="I9" s="7">
        <f>+H9/F9</f>
        <v>3.8137472283813749E-2</v>
      </c>
      <c r="J9" s="30">
        <f>+コピー!I2</f>
        <v>39</v>
      </c>
      <c r="K9" s="7">
        <f>+J9/F9</f>
        <v>8.6474501108647454E-3</v>
      </c>
      <c r="L9" s="31">
        <f>VALUE(SUBSTITUTE(コピー!K2,"円","　"))</f>
        <v>9.8000000000000007</v>
      </c>
      <c r="M9" s="31">
        <f>VALUE(SUBSTITUTE(コピー!L2,"円","　"))</f>
        <v>368.2</v>
      </c>
      <c r="N9" s="10">
        <f t="shared" ref="N9:N22" si="5">+B9/L9</f>
        <v>35</v>
      </c>
      <c r="O9" s="10">
        <f>+B9/M9</f>
        <v>0.93155893536121681</v>
      </c>
    </row>
    <row r="10" spans="1:29">
      <c r="B10" s="40">
        <v>158</v>
      </c>
      <c r="C10" s="45" t="e">
        <f t="shared" si="4"/>
        <v>#VALUE!</v>
      </c>
      <c r="E10" s="34">
        <f>+コピー!B3</f>
        <v>39783</v>
      </c>
      <c r="F10" s="30">
        <f>+コピー!C3</f>
        <v>4845</v>
      </c>
      <c r="G10" s="7">
        <f>+(F10-F9)/F9</f>
        <v>7.4279379157427938E-2</v>
      </c>
      <c r="H10" s="30">
        <f>+コピー!E3</f>
        <v>-30</v>
      </c>
      <c r="I10" s="7">
        <f t="shared" ref="I10:I22" si="6">+H10/F10</f>
        <v>-6.1919504643962852E-3</v>
      </c>
      <c r="J10" s="30">
        <f>+コピー!I3</f>
        <v>-108</v>
      </c>
      <c r="K10" s="7">
        <f t="shared" ref="K10:K22" si="7">+J10/F10</f>
        <v>-2.2291021671826627E-2</v>
      </c>
      <c r="L10" s="31" t="e">
        <f>VALUE(SUBSTITUTE(コピー!K3,"円","　"))</f>
        <v>#VALUE!</v>
      </c>
      <c r="M10" s="31">
        <f>VALUE(SUBSTITUTE(コピー!L3,"円","　"))</f>
        <v>317.8</v>
      </c>
      <c r="N10" s="10"/>
      <c r="O10" s="10">
        <f t="shared" ref="O10:O22" si="8">+B10/M10</f>
        <v>0.49716803020767775</v>
      </c>
    </row>
    <row r="11" spans="1:29">
      <c r="B11" s="40">
        <v>175</v>
      </c>
      <c r="C11" s="45" t="e">
        <f t="shared" si="4"/>
        <v>#VALUE!</v>
      </c>
      <c r="E11" s="34">
        <f>+コピー!B4</f>
        <v>40148</v>
      </c>
      <c r="F11" s="30">
        <f>+コピー!C4</f>
        <v>4293</v>
      </c>
      <c r="G11" s="7">
        <f t="shared" ref="G11:G22" si="9">+(F11-F10)/F10</f>
        <v>-0.11393188854489164</v>
      </c>
      <c r="H11" s="30">
        <f>+コピー!E4</f>
        <v>-133</v>
      </c>
      <c r="I11" s="7">
        <f t="shared" si="6"/>
        <v>-3.0980666200791988E-2</v>
      </c>
      <c r="J11" s="30">
        <f>+コピー!I4</f>
        <v>-152</v>
      </c>
      <c r="K11" s="7">
        <f t="shared" si="7"/>
        <v>-3.5406475658047984E-2</v>
      </c>
      <c r="L11" s="31" t="e">
        <f>VALUE(SUBSTITUTE(コピー!K4,"円","　"))</f>
        <v>#VALUE!</v>
      </c>
      <c r="M11" s="31">
        <f>VALUE(SUBSTITUTE(コピー!L4,"円","　"))</f>
        <v>262.3</v>
      </c>
      <c r="N11" s="10"/>
      <c r="O11" s="10">
        <f t="shared" si="8"/>
        <v>0.6671749904689287</v>
      </c>
    </row>
    <row r="12" spans="1:29">
      <c r="B12" s="40">
        <v>173</v>
      </c>
      <c r="C12" s="45">
        <f t="shared" si="4"/>
        <v>3968253.9682539683</v>
      </c>
      <c r="E12" s="34">
        <f>+コピー!B5</f>
        <v>40513</v>
      </c>
      <c r="F12" s="30">
        <f>+コピー!C5</f>
        <v>4603</v>
      </c>
      <c r="G12" s="7">
        <f t="shared" si="9"/>
        <v>7.2210575355229442E-2</v>
      </c>
      <c r="H12" s="30">
        <f>+コピー!E5</f>
        <v>75</v>
      </c>
      <c r="I12" s="7">
        <f t="shared" si="6"/>
        <v>1.62937214859874E-2</v>
      </c>
      <c r="J12" s="30">
        <f>+コピー!I5</f>
        <v>25</v>
      </c>
      <c r="K12" s="7">
        <f t="shared" si="7"/>
        <v>5.4312404953291331E-3</v>
      </c>
      <c r="L12" s="31">
        <f>VALUE(SUBSTITUTE(コピー!K5,"円","　"))</f>
        <v>6.3</v>
      </c>
      <c r="M12" s="31">
        <f>VALUE(SUBSTITUTE(コピー!L5,"円","　"))</f>
        <v>265.5</v>
      </c>
      <c r="N12" s="10">
        <f t="shared" si="5"/>
        <v>27.460317460317462</v>
      </c>
      <c r="O12" s="10">
        <f t="shared" si="8"/>
        <v>0.65160075329566858</v>
      </c>
      <c r="R12" s="43">
        <v>2119</v>
      </c>
      <c r="S12" s="43">
        <v>1060</v>
      </c>
      <c r="T12" s="56">
        <f>+S12/R12</f>
        <v>0.50023596035865969</v>
      </c>
      <c r="U12" s="4">
        <v>-289</v>
      </c>
    </row>
    <row r="13" spans="1:29">
      <c r="B13" s="40">
        <v>178</v>
      </c>
      <c r="C13" s="45">
        <f t="shared" si="4"/>
        <v>3986013.9860139857</v>
      </c>
      <c r="E13" s="34">
        <f>+コピー!B6</f>
        <v>40878</v>
      </c>
      <c r="F13" s="30">
        <f>+コピー!C6</f>
        <v>4328</v>
      </c>
      <c r="G13" s="7">
        <f t="shared" si="9"/>
        <v>-5.9743645448620465E-2</v>
      </c>
      <c r="H13" s="30">
        <f>+コピー!E6</f>
        <v>168</v>
      </c>
      <c r="I13" s="7">
        <f t="shared" si="6"/>
        <v>3.8817005545286505E-2</v>
      </c>
      <c r="J13" s="30">
        <f>+コピー!I6</f>
        <v>57</v>
      </c>
      <c r="K13" s="7">
        <f t="shared" si="7"/>
        <v>1.3170055452865065E-2</v>
      </c>
      <c r="L13" s="31">
        <f>VALUE(SUBSTITUTE(コピー!K6,"円","　"))</f>
        <v>14.3</v>
      </c>
      <c r="M13" s="31">
        <f>VALUE(SUBSTITUTE(コピー!L6,"円","　"))</f>
        <v>270.5</v>
      </c>
      <c r="N13" s="10">
        <f t="shared" si="5"/>
        <v>12.447552447552447</v>
      </c>
      <c r="O13" s="10">
        <f t="shared" si="8"/>
        <v>0.65804066543438078</v>
      </c>
      <c r="R13" s="4">
        <v>2059</v>
      </c>
      <c r="S13" s="4">
        <v>1080</v>
      </c>
      <c r="T13" s="56">
        <f>+S13/R13</f>
        <v>0.52452646915978629</v>
      </c>
      <c r="U13" s="4">
        <v>-330</v>
      </c>
    </row>
    <row r="14" spans="1:29">
      <c r="B14" s="40">
        <v>276</v>
      </c>
      <c r="C14" s="45">
        <f t="shared" si="4"/>
        <v>4000000</v>
      </c>
      <c r="E14" s="34">
        <f>+コピー!B7</f>
        <v>41244</v>
      </c>
      <c r="F14" s="30">
        <f>+コピー!C7</f>
        <v>4256</v>
      </c>
      <c r="G14" s="7">
        <f t="shared" si="9"/>
        <v>-1.6635859519408502E-2</v>
      </c>
      <c r="H14" s="30">
        <f>+コピー!E7</f>
        <v>108</v>
      </c>
      <c r="I14" s="7">
        <f t="shared" si="6"/>
        <v>2.5375939849624059E-2</v>
      </c>
      <c r="J14" s="30">
        <f>+コピー!I7</f>
        <v>18</v>
      </c>
      <c r="K14" s="7">
        <f t="shared" si="7"/>
        <v>4.2293233082706765E-3</v>
      </c>
      <c r="L14" s="31">
        <f>VALUE(SUBSTITUTE(コピー!K7,"円","　"))</f>
        <v>4.5</v>
      </c>
      <c r="M14" s="31">
        <f>VALUE(SUBSTITUTE(コピー!L7,"円","　"))</f>
        <v>266.5</v>
      </c>
      <c r="N14" s="10">
        <f t="shared" si="5"/>
        <v>61.333333333333336</v>
      </c>
      <c r="O14" s="10">
        <f t="shared" si="8"/>
        <v>1.0356472795497185</v>
      </c>
      <c r="R14" s="4">
        <v>1884</v>
      </c>
      <c r="S14" s="4">
        <v>1065</v>
      </c>
      <c r="T14" s="56">
        <f t="shared" ref="T14:T21" si="10">+S14/R14</f>
        <v>0.5652866242038217</v>
      </c>
      <c r="U14" s="4">
        <v>-333</v>
      </c>
    </row>
    <row r="15" spans="1:29">
      <c r="B15" s="40">
        <v>200</v>
      </c>
      <c r="C15" s="45" t="e">
        <f t="shared" si="4"/>
        <v>#VALUE!</v>
      </c>
      <c r="E15" s="34">
        <f>+コピー!B8</f>
        <v>41609</v>
      </c>
      <c r="F15" s="30">
        <f>+コピー!C8</f>
        <v>4018</v>
      </c>
      <c r="G15" s="7">
        <f t="shared" si="9"/>
        <v>-5.5921052631578948E-2</v>
      </c>
      <c r="H15" s="30">
        <f>+コピー!E8</f>
        <v>-101</v>
      </c>
      <c r="I15" s="7">
        <f t="shared" si="6"/>
        <v>-2.5136884021901444E-2</v>
      </c>
      <c r="J15" s="30">
        <f>+コピー!I8</f>
        <v>-57</v>
      </c>
      <c r="K15" s="7">
        <f t="shared" si="7"/>
        <v>-1.4186162269785963E-2</v>
      </c>
      <c r="L15" s="31" t="e">
        <f>VALUE(SUBSTITUTE(コピー!K8,"円","　"))</f>
        <v>#VALUE!</v>
      </c>
      <c r="M15" s="31">
        <f>VALUE(SUBSTITUTE(コピー!L8,"円","　"))</f>
        <v>246.8</v>
      </c>
      <c r="N15" s="10"/>
      <c r="O15" s="10">
        <f t="shared" si="8"/>
        <v>0.81037277147487841</v>
      </c>
      <c r="P15" s="30">
        <f>VALUE(SUBSTITUTE(コピー!O8,"円","　"))</f>
        <v>0</v>
      </c>
      <c r="Q15" s="7">
        <f t="shared" ref="Q15:Q23" si="11">+P15/B15</f>
        <v>0</v>
      </c>
      <c r="R15" s="4">
        <v>2090</v>
      </c>
      <c r="S15" s="4">
        <v>986</v>
      </c>
      <c r="T15" s="56">
        <f t="shared" si="10"/>
        <v>0.47177033492822967</v>
      </c>
      <c r="U15" s="4">
        <v>-293</v>
      </c>
    </row>
    <row r="16" spans="1:29">
      <c r="B16" s="40">
        <v>303</v>
      </c>
      <c r="C16" s="45" t="e">
        <f t="shared" si="4"/>
        <v>#VALUE!</v>
      </c>
      <c r="E16" s="34">
        <f>+コピー!B9</f>
        <v>41974</v>
      </c>
      <c r="F16" s="30">
        <f>+コピー!C9</f>
        <v>4062</v>
      </c>
      <c r="G16" s="7">
        <f t="shared" si="9"/>
        <v>1.0950721752115481E-2</v>
      </c>
      <c r="H16" s="30">
        <f>+コピー!E9</f>
        <v>-386</v>
      </c>
      <c r="I16" s="7">
        <f t="shared" si="6"/>
        <v>-9.5027080256031515E-2</v>
      </c>
      <c r="J16" s="30">
        <f>+コピー!I9</f>
        <v>-515</v>
      </c>
      <c r="K16" s="7">
        <f t="shared" si="7"/>
        <v>-0.12678483505662236</v>
      </c>
      <c r="L16" s="31" t="e">
        <f>VALUE(SUBSTITUTE(コピー!K9,"円","　"))</f>
        <v>#VALUE!</v>
      </c>
      <c r="M16" s="31">
        <f>VALUE(SUBSTITUTE(コピー!L9,"円","　"))</f>
        <v>124.4</v>
      </c>
      <c r="N16" s="10"/>
      <c r="O16" s="10">
        <f t="shared" si="8"/>
        <v>2.435691318327974</v>
      </c>
      <c r="P16" s="30">
        <f>VALUE(SUBSTITUTE(コピー!O9,"円","　"))</f>
        <v>0</v>
      </c>
      <c r="Q16" s="7">
        <f t="shared" si="11"/>
        <v>0</v>
      </c>
      <c r="R16" s="4">
        <v>2408</v>
      </c>
      <c r="S16" s="4">
        <v>498</v>
      </c>
      <c r="T16" s="56">
        <f t="shared" si="10"/>
        <v>0.20681063122923588</v>
      </c>
      <c r="U16" s="4">
        <v>-373</v>
      </c>
    </row>
    <row r="17" spans="2:21">
      <c r="B17" s="40">
        <v>239</v>
      </c>
      <c r="C17" s="45">
        <f t="shared" si="4"/>
        <v>4000000</v>
      </c>
      <c r="E17" s="34">
        <f>+コピー!B10</f>
        <v>42339</v>
      </c>
      <c r="F17" s="30">
        <f>+コピー!C10</f>
        <v>3704</v>
      </c>
      <c r="G17" s="7">
        <f t="shared" si="9"/>
        <v>-8.813392417528311E-2</v>
      </c>
      <c r="H17" s="30">
        <f>+コピー!E10</f>
        <v>131</v>
      </c>
      <c r="I17" s="7">
        <f t="shared" si="6"/>
        <v>3.5367170626349892E-2</v>
      </c>
      <c r="J17" s="30">
        <f>+コピー!I10</f>
        <v>108</v>
      </c>
      <c r="K17" s="7">
        <f t="shared" si="7"/>
        <v>2.9157667386609073E-2</v>
      </c>
      <c r="L17" s="31">
        <f>VALUE(SUBSTITUTE(コピー!K10,"円","　"))</f>
        <v>27</v>
      </c>
      <c r="M17" s="31">
        <f>VALUE(SUBSTITUTE(コピー!L10,"円","　"))</f>
        <v>156.19999999999999</v>
      </c>
      <c r="N17" s="10">
        <f t="shared" si="5"/>
        <v>8.8518518518518512</v>
      </c>
      <c r="O17" s="10">
        <f t="shared" si="8"/>
        <v>1.530089628681178</v>
      </c>
      <c r="P17" s="30">
        <f>VALUE(SUBSTITUTE(コピー!O10,"円","　"))</f>
        <v>0</v>
      </c>
      <c r="Q17" s="7">
        <f t="shared" si="11"/>
        <v>0</v>
      </c>
      <c r="R17" s="4">
        <v>2247</v>
      </c>
      <c r="S17" s="4">
        <v>625</v>
      </c>
      <c r="T17" s="56">
        <f t="shared" si="10"/>
        <v>0.27814864263462397</v>
      </c>
      <c r="U17" s="4">
        <v>-71</v>
      </c>
    </row>
    <row r="18" spans="2:21">
      <c r="B18" s="40">
        <v>503</v>
      </c>
      <c r="C18" s="45">
        <f t="shared" si="4"/>
        <v>3995098.0392156867</v>
      </c>
      <c r="E18" s="34">
        <f>+コピー!B11</f>
        <v>42705</v>
      </c>
      <c r="F18" s="30">
        <f>+コピー!C11</f>
        <v>4099</v>
      </c>
      <c r="G18" s="7">
        <f t="shared" si="9"/>
        <v>0.1066414686825054</v>
      </c>
      <c r="H18" s="30">
        <f>+コピー!E11</f>
        <v>180</v>
      </c>
      <c r="I18" s="7">
        <f t="shared" si="6"/>
        <v>4.3913149548670406E-2</v>
      </c>
      <c r="J18" s="30">
        <f>+コピー!I11</f>
        <v>163</v>
      </c>
      <c r="K18" s="7">
        <f t="shared" si="7"/>
        <v>3.9765796535740423E-2</v>
      </c>
      <c r="L18" s="31">
        <f>VALUE(SUBSTITUTE(コピー!K11,"円","　"))</f>
        <v>40.799999999999997</v>
      </c>
      <c r="M18" s="31">
        <f>VALUE(SUBSTITUTE(コピー!L11,"円","　"))</f>
        <v>195.2</v>
      </c>
      <c r="N18" s="10">
        <f t="shared" si="5"/>
        <v>12.328431372549021</v>
      </c>
      <c r="O18" s="10">
        <f t="shared" si="8"/>
        <v>2.576844262295082</v>
      </c>
      <c r="P18" s="30">
        <f>VALUE(SUBSTITUTE(コピー!O11,"円","　"))</f>
        <v>0</v>
      </c>
      <c r="Q18" s="7">
        <f t="shared" si="11"/>
        <v>0</v>
      </c>
      <c r="R18" s="4">
        <v>1784</v>
      </c>
      <c r="S18" s="4">
        <v>781</v>
      </c>
      <c r="T18" s="56">
        <f t="shared" si="10"/>
        <v>0.43778026905829598</v>
      </c>
      <c r="U18" s="4">
        <v>-149</v>
      </c>
    </row>
    <row r="19" spans="2:21">
      <c r="B19" s="40">
        <v>803</v>
      </c>
      <c r="C19" s="45">
        <f t="shared" si="4"/>
        <v>3996383.3634719714</v>
      </c>
      <c r="E19" s="34">
        <f>+コピー!B12</f>
        <v>43070</v>
      </c>
      <c r="F19" s="30">
        <f>+コピー!C12</f>
        <v>4379</v>
      </c>
      <c r="G19" s="7">
        <f t="shared" si="9"/>
        <v>6.8309343742376183E-2</v>
      </c>
      <c r="H19" s="30">
        <f>+コピー!E12</f>
        <v>264</v>
      </c>
      <c r="I19" s="7">
        <f t="shared" si="6"/>
        <v>6.0287736926238865E-2</v>
      </c>
      <c r="J19" s="30">
        <f>+コピー!I12</f>
        <v>221</v>
      </c>
      <c r="K19" s="7">
        <f t="shared" si="7"/>
        <v>5.0468143411737838E-2</v>
      </c>
      <c r="L19" s="31">
        <f>VALUE(SUBSTITUTE(コピー!K12,"円","　"))</f>
        <v>55.3</v>
      </c>
      <c r="M19" s="31">
        <f>VALUE(SUBSTITUTE(コピー!L12,"円","　"))</f>
        <v>251</v>
      </c>
      <c r="N19" s="10">
        <f t="shared" si="5"/>
        <v>14.520795660036168</v>
      </c>
      <c r="O19" s="10">
        <f t="shared" si="8"/>
        <v>3.1992031872509958</v>
      </c>
      <c r="P19" s="30">
        <f>VALUE(SUBSTITUTE(コピー!O12,"円","　"))</f>
        <v>0</v>
      </c>
      <c r="Q19" s="7">
        <f t="shared" si="11"/>
        <v>0</v>
      </c>
      <c r="R19" s="4">
        <v>2113</v>
      </c>
      <c r="S19" s="4">
        <v>1003</v>
      </c>
      <c r="T19" s="56">
        <f t="shared" si="10"/>
        <v>0.47468054898248935</v>
      </c>
      <c r="U19" s="4">
        <v>-269</v>
      </c>
    </row>
    <row r="20" spans="2:21">
      <c r="B20" s="40">
        <v>1985</v>
      </c>
      <c r="C20" s="45">
        <f t="shared" si="4"/>
        <v>3995633.1877729259</v>
      </c>
      <c r="E20" s="34">
        <f>+コピー!B13</f>
        <v>43435</v>
      </c>
      <c r="F20" s="30">
        <f>+コピー!C13</f>
        <v>5317</v>
      </c>
      <c r="G20" s="7">
        <f t="shared" si="9"/>
        <v>0.21420415620004568</v>
      </c>
      <c r="H20" s="30">
        <f>+コピー!E13</f>
        <v>444</v>
      </c>
      <c r="I20" s="7">
        <f t="shared" si="6"/>
        <v>8.3505736317472254E-2</v>
      </c>
      <c r="J20" s="30">
        <f>+コピー!I13</f>
        <v>366</v>
      </c>
      <c r="K20" s="7">
        <f t="shared" si="7"/>
        <v>6.8835809667105508E-2</v>
      </c>
      <c r="L20" s="31">
        <f>VALUE(SUBSTITUTE(コピー!K13,"円","　"))</f>
        <v>91.6</v>
      </c>
      <c r="M20" s="31">
        <f>VALUE(SUBSTITUTE(コピー!L13,"円","　"))</f>
        <v>380.2</v>
      </c>
      <c r="N20" s="10">
        <f t="shared" si="5"/>
        <v>21.670305676855897</v>
      </c>
      <c r="O20" s="10">
        <f t="shared" si="8"/>
        <v>5.2209363492898477</v>
      </c>
      <c r="P20" s="30">
        <f>VALUE(SUBSTITUTE(コピー!O13,"円","　"))</f>
        <v>5</v>
      </c>
      <c r="Q20" s="7">
        <f>+P15/B20</f>
        <v>0</v>
      </c>
      <c r="R20" s="4">
        <v>2637</v>
      </c>
      <c r="S20" s="4">
        <v>1519</v>
      </c>
      <c r="T20" s="56">
        <f t="shared" si="10"/>
        <v>0.57603337125521425</v>
      </c>
      <c r="U20" s="4">
        <v>-732</v>
      </c>
    </row>
    <row r="21" spans="2:21">
      <c r="B21" s="40">
        <v>700</v>
      </c>
      <c r="C21" s="45">
        <f>+J21/L21*1000000</f>
        <v>3997844.8275862071</v>
      </c>
      <c r="D21" s="63">
        <v>43873</v>
      </c>
      <c r="E21" s="34">
        <f>+コピー!B14</f>
        <v>43800</v>
      </c>
      <c r="F21" s="30">
        <f>+コピー!C14</f>
        <v>5757</v>
      </c>
      <c r="G21" s="7">
        <f t="shared" si="9"/>
        <v>8.2753432386684214E-2</v>
      </c>
      <c r="H21" s="30">
        <f>+コピー!E14</f>
        <v>501</v>
      </c>
      <c r="I21" s="7">
        <f t="shared" si="6"/>
        <v>8.7024491922876493E-2</v>
      </c>
      <c r="J21" s="30">
        <f>+コピー!I14</f>
        <v>371</v>
      </c>
      <c r="K21" s="7">
        <f t="shared" si="7"/>
        <v>6.4443286433906552E-2</v>
      </c>
      <c r="L21" s="31">
        <f>VALUE(SUBSTITUTE(コピー!K14,"円","　"))</f>
        <v>92.8</v>
      </c>
      <c r="M21" s="31">
        <f>VALUE(SUBSTITUTE(コピー!L14,"円","　"))</f>
        <v>473.8</v>
      </c>
      <c r="N21" s="10">
        <f t="shared" si="5"/>
        <v>7.5431034482758621</v>
      </c>
      <c r="O21" s="10">
        <f t="shared" si="8"/>
        <v>1.4774166314900801</v>
      </c>
      <c r="P21" s="30">
        <f>VALUE(SUBSTITUTE(コピー!O14,"円","　"))</f>
        <v>10</v>
      </c>
      <c r="Q21" s="7">
        <f t="shared" si="11"/>
        <v>1.4285714285714285E-2</v>
      </c>
      <c r="R21" s="4">
        <v>2815</v>
      </c>
      <c r="S21" s="4">
        <v>1893</v>
      </c>
      <c r="T21" s="56">
        <f t="shared" si="10"/>
        <v>0.67246891651865004</v>
      </c>
      <c r="U21" s="4">
        <v>-869</v>
      </c>
    </row>
    <row r="22" spans="2:21" ht="13.5">
      <c r="B22" s="40">
        <v>750</v>
      </c>
      <c r="C22" s="45">
        <f>+C21</f>
        <v>3997844.8275862071</v>
      </c>
      <c r="D22" s="63"/>
      <c r="E22" s="29">
        <v>2020</v>
      </c>
      <c r="F22" s="30">
        <f>+AVERAGE(F32:F34)*4</f>
        <v>4574.666666666667</v>
      </c>
      <c r="G22" s="7">
        <f t="shared" si="9"/>
        <v>-0.2053731688958369</v>
      </c>
      <c r="H22" s="30">
        <f>+AVERAGE(H32:H34)*4</f>
        <v>92</v>
      </c>
      <c r="I22" s="7">
        <f t="shared" si="6"/>
        <v>2.0110754881958612E-2</v>
      </c>
      <c r="J22" s="30">
        <f>+AVERAGE(J32:J34)*4</f>
        <v>-54.666666666666664</v>
      </c>
      <c r="K22" s="7">
        <f t="shared" si="7"/>
        <v>-1.1949868842902943E-2</v>
      </c>
      <c r="L22" s="30" t="e">
        <f>+AVERAGE(L32:L34)*4</f>
        <v>#VALUE!</v>
      </c>
      <c r="M22" s="31"/>
      <c r="N22" s="10" t="e">
        <f t="shared" si="5"/>
        <v>#VALUE!</v>
      </c>
      <c r="O22" s="10" t="e">
        <f t="shared" si="8"/>
        <v>#DIV/0!</v>
      </c>
      <c r="P22" s="30">
        <f>VALUE(SUBSTITUTE(コピー!O15,"円","　"))</f>
        <v>12</v>
      </c>
      <c r="Q22" s="46">
        <f t="shared" si="11"/>
        <v>1.6E-2</v>
      </c>
      <c r="R22" s="4"/>
      <c r="S22" s="4"/>
      <c r="U22" s="56"/>
    </row>
    <row r="23" spans="2:21">
      <c r="B23" s="44">
        <f>+L23*N23</f>
        <v>809.94964528301864</v>
      </c>
      <c r="C23" s="67">
        <f>+C21</f>
        <v>3997844.8275862071</v>
      </c>
      <c r="E23" s="29">
        <v>2021</v>
      </c>
      <c r="F23" s="44">
        <f>+F20*(1+G23)</f>
        <v>5396.7549999999992</v>
      </c>
      <c r="G23" s="68">
        <v>1.4999999999999999E-2</v>
      </c>
      <c r="H23" s="44">
        <f>+F23*I23</f>
        <v>404.75662499999993</v>
      </c>
      <c r="I23" s="68">
        <v>7.4999999999999997E-2</v>
      </c>
      <c r="J23" s="44">
        <f>+F23*K23</f>
        <v>323.80529999999993</v>
      </c>
      <c r="K23" s="68">
        <v>0.06</v>
      </c>
      <c r="L23" s="15">
        <f>+J23/C23*1000000</f>
        <v>80.994964528301864</v>
      </c>
      <c r="N23" s="40">
        <v>10</v>
      </c>
      <c r="P23" s="30">
        <f>VALUE(SUBSTITUTE(コピー!O16,"円","　"))</f>
        <v>12</v>
      </c>
      <c r="Q23" s="7">
        <f t="shared" si="11"/>
        <v>1.4815735854550403E-2</v>
      </c>
      <c r="R23" s="4"/>
      <c r="S23" s="4"/>
    </row>
    <row r="24" spans="2:21">
      <c r="B24" s="44">
        <f t="shared" ref="B24:B27" si="12">+L24*N24</f>
        <v>822.0988899622638</v>
      </c>
      <c r="C24" s="67">
        <f t="shared" ref="C24:C27" si="13">+C23</f>
        <v>3997844.8275862071</v>
      </c>
      <c r="E24" s="29">
        <v>2022</v>
      </c>
      <c r="F24" s="44">
        <f t="shared" ref="F24:F27" si="14">+F23*(1+G24)</f>
        <v>5477.7063249999983</v>
      </c>
      <c r="G24" s="68">
        <f>+G23</f>
        <v>1.4999999999999999E-2</v>
      </c>
      <c r="H24" s="44">
        <f t="shared" ref="H24:H27" si="15">+F24*I24</f>
        <v>410.82797437499988</v>
      </c>
      <c r="I24" s="68">
        <f>+I23</f>
        <v>7.4999999999999997E-2</v>
      </c>
      <c r="J24" s="44">
        <f t="shared" ref="J24:J27" si="16">+F24*K24</f>
        <v>328.66237949999987</v>
      </c>
      <c r="K24" s="68">
        <f>+K23</f>
        <v>0.06</v>
      </c>
      <c r="L24" s="15">
        <f t="shared" ref="L24:L27" si="17">+J24/C24*1000000</f>
        <v>82.209888996226383</v>
      </c>
      <c r="N24" s="40">
        <f>+N23</f>
        <v>10</v>
      </c>
      <c r="R24" s="4"/>
      <c r="S24" s="4"/>
    </row>
    <row r="25" spans="2:21">
      <c r="B25" s="44">
        <f t="shared" si="12"/>
        <v>834.43037331169762</v>
      </c>
      <c r="C25" s="67">
        <f t="shared" si="13"/>
        <v>3997844.8275862071</v>
      </c>
      <c r="E25" s="29">
        <v>2023</v>
      </c>
      <c r="F25" s="44">
        <f t="shared" si="14"/>
        <v>5559.8719198749977</v>
      </c>
      <c r="G25" s="68">
        <f t="shared" ref="G25:K27" si="18">+G24</f>
        <v>1.4999999999999999E-2</v>
      </c>
      <c r="H25" s="44">
        <f t="shared" si="15"/>
        <v>416.9903939906248</v>
      </c>
      <c r="I25" s="68">
        <f t="shared" si="18"/>
        <v>7.4999999999999997E-2</v>
      </c>
      <c r="J25" s="44">
        <f t="shared" si="16"/>
        <v>333.59231519249983</v>
      </c>
      <c r="K25" s="68">
        <f t="shared" si="18"/>
        <v>0.06</v>
      </c>
      <c r="L25" s="15">
        <f t="shared" si="17"/>
        <v>83.443037331169762</v>
      </c>
      <c r="N25" s="40">
        <f t="shared" ref="N25:N27" si="19">+N24</f>
        <v>10</v>
      </c>
      <c r="R25" s="4"/>
      <c r="S25" s="4"/>
    </row>
    <row r="26" spans="2:21">
      <c r="B26" s="44">
        <f t="shared" si="12"/>
        <v>846.94682891137313</v>
      </c>
      <c r="C26" s="67">
        <f t="shared" si="13"/>
        <v>3997844.8275862071</v>
      </c>
      <c r="E26" s="29">
        <v>2024</v>
      </c>
      <c r="F26" s="44">
        <f t="shared" si="14"/>
        <v>5643.2699986731222</v>
      </c>
      <c r="G26" s="68">
        <f t="shared" si="18"/>
        <v>1.4999999999999999E-2</v>
      </c>
      <c r="H26" s="44">
        <f t="shared" si="15"/>
        <v>423.24524990048417</v>
      </c>
      <c r="I26" s="68">
        <f t="shared" si="18"/>
        <v>7.4999999999999997E-2</v>
      </c>
      <c r="J26" s="44">
        <f t="shared" si="16"/>
        <v>338.59619992038733</v>
      </c>
      <c r="K26" s="68">
        <f t="shared" si="18"/>
        <v>0.06</v>
      </c>
      <c r="L26" s="15">
        <f t="shared" si="17"/>
        <v>84.694682891137319</v>
      </c>
      <c r="N26" s="40">
        <f t="shared" si="19"/>
        <v>10</v>
      </c>
      <c r="R26" s="4"/>
      <c r="S26" s="4"/>
    </row>
    <row r="27" spans="2:21">
      <c r="B27" s="44">
        <f t="shared" si="12"/>
        <v>859.65103134504363</v>
      </c>
      <c r="C27" s="67">
        <f t="shared" si="13"/>
        <v>3997844.8275862071</v>
      </c>
      <c r="D27" s="57">
        <f>+(B27-B2)/B2</f>
        <v>-6.4579944129441097E-2</v>
      </c>
      <c r="E27" s="29">
        <v>2025</v>
      </c>
      <c r="F27" s="44">
        <f t="shared" si="14"/>
        <v>5727.9190486532189</v>
      </c>
      <c r="G27" s="68">
        <f t="shared" si="18"/>
        <v>1.4999999999999999E-2</v>
      </c>
      <c r="H27" s="44">
        <f t="shared" si="15"/>
        <v>429.59392864899138</v>
      </c>
      <c r="I27" s="68">
        <f t="shared" si="18"/>
        <v>7.4999999999999997E-2</v>
      </c>
      <c r="J27" s="44">
        <f t="shared" si="16"/>
        <v>343.67514291919309</v>
      </c>
      <c r="K27" s="68">
        <f t="shared" si="18"/>
        <v>0.06</v>
      </c>
      <c r="L27" s="15">
        <f t="shared" si="17"/>
        <v>85.965103134504361</v>
      </c>
      <c r="N27" s="40">
        <f t="shared" si="19"/>
        <v>10</v>
      </c>
      <c r="R27" s="4"/>
      <c r="S27" s="4"/>
    </row>
    <row r="28" spans="2:21">
      <c r="C28" s="45">
        <v>4091796</v>
      </c>
    </row>
    <row r="29" spans="2:21" ht="25.5">
      <c r="F29" s="65" t="s">
        <v>36</v>
      </c>
      <c r="G29" s="65" t="s">
        <v>37</v>
      </c>
      <c r="H29" s="65" t="s">
        <v>38</v>
      </c>
      <c r="I29" s="65" t="s">
        <v>39</v>
      </c>
      <c r="J29" s="65" t="s">
        <v>40</v>
      </c>
      <c r="K29" s="65" t="s">
        <v>41</v>
      </c>
    </row>
    <row r="30" spans="2:21">
      <c r="F30" s="66">
        <v>5757</v>
      </c>
      <c r="G30" s="66">
        <v>5317</v>
      </c>
      <c r="H30" s="66">
        <v>4379</v>
      </c>
      <c r="I30" s="66">
        <v>371</v>
      </c>
      <c r="J30" s="66">
        <v>366</v>
      </c>
      <c r="K30" s="66">
        <v>221</v>
      </c>
    </row>
    <row r="32" spans="2:21">
      <c r="C32" s="62">
        <f>+コピー!P2</f>
        <v>43964</v>
      </c>
      <c r="D32" s="1" t="str">
        <f>+コピー!R2</f>
        <v>1Q</v>
      </c>
      <c r="E32" s="34">
        <f>+コピー!Q2</f>
        <v>43891</v>
      </c>
      <c r="F32" s="30">
        <f>+コピー!S2</f>
        <v>1350</v>
      </c>
      <c r="G32" s="7" t="e">
        <f t="shared" ref="G32:G34" si="20">+(F32-F31)/F31</f>
        <v>#DIV/0!</v>
      </c>
      <c r="H32" s="30">
        <f>+コピー!U2</f>
        <v>75</v>
      </c>
      <c r="I32" s="7">
        <f t="shared" ref="I32:I34" si="21">+H32/F32</f>
        <v>5.5555555555555552E-2</v>
      </c>
      <c r="J32" s="30">
        <f>+コピー!Y2</f>
        <v>38</v>
      </c>
      <c r="K32" s="7">
        <f t="shared" ref="K32:K34" si="22">+J32/F32</f>
        <v>2.8148148148148148E-2</v>
      </c>
      <c r="L32" s="31">
        <f>VALUE(SUBSTITUTE(コピー!AA2,"円","　"))</f>
        <v>9.5</v>
      </c>
    </row>
    <row r="33" spans="3:12">
      <c r="C33" s="62">
        <f>+コピー!P3</f>
        <v>44055</v>
      </c>
      <c r="D33" s="1" t="str">
        <f>+コピー!R3</f>
        <v>2Q</v>
      </c>
      <c r="E33" s="34">
        <f>+コピー!Q3</f>
        <v>43983</v>
      </c>
      <c r="F33" s="30">
        <f>+コピー!S3</f>
        <v>971</v>
      </c>
      <c r="G33" s="7">
        <f t="shared" si="20"/>
        <v>-0.28074074074074074</v>
      </c>
      <c r="H33" s="30">
        <f>+コピー!U3</f>
        <v>-47</v>
      </c>
      <c r="I33" s="7">
        <f t="shared" si="21"/>
        <v>-4.8403707518022657E-2</v>
      </c>
      <c r="J33" s="30">
        <f>+コピー!Y3</f>
        <v>-110</v>
      </c>
      <c r="K33" s="7">
        <f t="shared" si="22"/>
        <v>-0.11328527291452112</v>
      </c>
      <c r="L33" s="31" t="e">
        <f>VALUE(SUBSTITUTE(コピー!AA3,"円","　"))</f>
        <v>#VALUE!</v>
      </c>
    </row>
    <row r="34" spans="3:12">
      <c r="C34" s="62">
        <f>+コピー!P4</f>
        <v>44146</v>
      </c>
      <c r="D34" s="1" t="str">
        <f>+コピー!R4</f>
        <v>3Q</v>
      </c>
      <c r="E34" s="34">
        <f>+コピー!Q4</f>
        <v>44075</v>
      </c>
      <c r="F34" s="30">
        <f>+コピー!S4</f>
        <v>1110</v>
      </c>
      <c r="G34" s="7">
        <f t="shared" si="20"/>
        <v>0.1431513903192585</v>
      </c>
      <c r="H34" s="30">
        <f>+コピー!U4</f>
        <v>41</v>
      </c>
      <c r="I34" s="7">
        <f t="shared" si="21"/>
        <v>3.6936936936936934E-2</v>
      </c>
      <c r="J34" s="30">
        <f>+コピー!Y4</f>
        <v>31</v>
      </c>
      <c r="K34" s="7">
        <f t="shared" si="22"/>
        <v>2.7927927927927927E-2</v>
      </c>
      <c r="L34" s="31">
        <f>VALUE(SUBSTITUTE(コピー!AA4,"円","　"))</f>
        <v>7.8</v>
      </c>
    </row>
  </sheetData>
  <mergeCells count="7">
    <mergeCell ref="V1:AC1"/>
    <mergeCell ref="B3:D3"/>
    <mergeCell ref="G3:S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98B64-7131-45BC-93DB-445956449F03}">
  <dimension ref="A1:AC33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A5" sqref="A5"/>
    </sheetView>
  </sheetViews>
  <sheetFormatPr defaultRowHeight="12"/>
  <cols>
    <col min="1" max="1" width="9.375" style="1" customWidth="1"/>
    <col min="2" max="2" width="5.375" style="43" customWidth="1"/>
    <col min="3" max="3" width="7.875" style="43" customWidth="1"/>
    <col min="4" max="4" width="6.375" style="43" customWidth="1"/>
    <col min="5" max="5" width="9" style="43" bestFit="1" customWidth="1"/>
    <col min="6" max="6" width="6.375" style="43" customWidth="1"/>
    <col min="7" max="7" width="6.875" style="43" customWidth="1"/>
    <col min="8" max="8" width="5.375" style="43" customWidth="1"/>
    <col min="9" max="9" width="6.625" style="43" customWidth="1"/>
    <col min="10" max="10" width="5" style="43" customWidth="1"/>
    <col min="11" max="11" width="6.125" style="43" customWidth="1"/>
    <col min="12" max="12" width="5.875" style="43" customWidth="1"/>
    <col min="13" max="13" width="5.625" style="43" customWidth="1"/>
    <col min="14" max="14" width="4.375" style="43" customWidth="1"/>
    <col min="15" max="15" width="4.625" style="43" customWidth="1"/>
    <col min="16" max="16" width="4" style="43" customWidth="1"/>
    <col min="17" max="17" width="4.625" style="43" customWidth="1"/>
    <col min="18" max="19" width="6" style="43" customWidth="1"/>
    <col min="20" max="20" width="3.5" style="43" customWidth="1"/>
    <col min="21" max="21" width="5" style="43" customWidth="1"/>
    <col min="22" max="29" width="9" style="43"/>
    <col min="30" max="30" width="5.125" style="43" customWidth="1"/>
    <col min="31" max="16384" width="9" style="43"/>
  </cols>
  <sheetData>
    <row r="1" spans="1:29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2" t="s">
        <v>25</v>
      </c>
      <c r="H1" s="3" t="s">
        <v>3</v>
      </c>
      <c r="I1" s="6" t="s">
        <v>5</v>
      </c>
      <c r="J1" s="3" t="s">
        <v>4</v>
      </c>
      <c r="K1" s="71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64" t="s">
        <v>34</v>
      </c>
      <c r="S1" s="64" t="s">
        <v>35</v>
      </c>
      <c r="U1" s="64" t="s">
        <v>72</v>
      </c>
      <c r="V1" s="78" t="s">
        <v>71</v>
      </c>
      <c r="W1" s="78"/>
      <c r="X1" s="78"/>
      <c r="Y1" s="78"/>
      <c r="Z1" s="78"/>
      <c r="AA1" s="78"/>
      <c r="AB1" s="78"/>
      <c r="AC1" s="78"/>
    </row>
    <row r="2" spans="1:29" ht="41.25" customHeight="1" thickBot="1">
      <c r="A2" s="58" t="s">
        <v>42</v>
      </c>
      <c r="B2" s="40">
        <v>895</v>
      </c>
      <c r="C2" s="9"/>
      <c r="D2" s="9"/>
      <c r="E2" s="34">
        <f>+E21</f>
        <v>43800</v>
      </c>
      <c r="F2" s="47">
        <f t="shared" ref="F2:M2" si="0">+F21</f>
        <v>5757</v>
      </c>
      <c r="G2" s="48">
        <f t="shared" si="0"/>
        <v>8.2753432386684214E-2</v>
      </c>
      <c r="H2" s="9">
        <f t="shared" si="0"/>
        <v>501</v>
      </c>
      <c r="I2" s="49">
        <f t="shared" si="0"/>
        <v>8.7024491922876493E-2</v>
      </c>
      <c r="J2" s="47">
        <f t="shared" si="0"/>
        <v>371</v>
      </c>
      <c r="K2" s="49">
        <f t="shared" si="0"/>
        <v>6.4443286433906552E-2</v>
      </c>
      <c r="L2" s="9">
        <f t="shared" si="0"/>
        <v>92.8</v>
      </c>
      <c r="M2" s="9">
        <f t="shared" si="0"/>
        <v>473.8</v>
      </c>
      <c r="N2" s="76">
        <f t="shared" ref="N2" si="1">+B2/L2</f>
        <v>9.6443965517241388</v>
      </c>
      <c r="O2" s="75">
        <f>+B2/M2</f>
        <v>1.8889826931194595</v>
      </c>
      <c r="P2" s="50">
        <f>+P22</f>
        <v>12</v>
      </c>
      <c r="Q2" s="51">
        <f t="shared" ref="Q2" si="2">+P2/B2</f>
        <v>1.3407821229050279E-2</v>
      </c>
      <c r="R2" s="9">
        <f t="shared" ref="R2:S2" si="3">+R21</f>
        <v>2815</v>
      </c>
      <c r="S2" s="9">
        <f t="shared" si="3"/>
        <v>1893</v>
      </c>
      <c r="U2" s="9">
        <f>+U21</f>
        <v>-869</v>
      </c>
    </row>
    <row r="3" spans="1:29" ht="15.75" customHeight="1">
      <c r="A3" s="61">
        <v>44147</v>
      </c>
      <c r="B3" s="81" t="s">
        <v>28</v>
      </c>
      <c r="C3" s="82"/>
      <c r="D3" s="82"/>
      <c r="E3" s="52">
        <f>+G23</f>
        <v>0.01</v>
      </c>
      <c r="G3" s="79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29" ht="15.75" customHeight="1">
      <c r="A4" s="1">
        <v>0</v>
      </c>
      <c r="B4" s="83" t="s">
        <v>29</v>
      </c>
      <c r="C4" s="84"/>
      <c r="D4" s="84"/>
      <c r="E4" s="53">
        <f>+K23</f>
        <v>0.06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29" ht="15.75" customHeight="1">
      <c r="B5" s="83" t="s">
        <v>11</v>
      </c>
      <c r="C5" s="84"/>
      <c r="D5" s="84"/>
      <c r="E5" s="54">
        <f>+N23</f>
        <v>10</v>
      </c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29" ht="15.75" customHeight="1">
      <c r="A6" s="70" t="e">
        <f>+(B2-A5)/A5</f>
        <v>#DIV/0!</v>
      </c>
      <c r="B6" s="83" t="s">
        <v>31</v>
      </c>
      <c r="C6" s="84"/>
      <c r="D6" s="84"/>
      <c r="E6" s="54">
        <f>+B27</f>
        <v>908.08900085483276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29" ht="15.75" customHeight="1" thickBot="1">
      <c r="B7" s="85" t="s">
        <v>32</v>
      </c>
      <c r="C7" s="86"/>
      <c r="D7" s="86"/>
      <c r="E7" s="55">
        <f>+D27</f>
        <v>1.4624581960706996E-2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</row>
    <row r="8" spans="1:29">
      <c r="A8" s="32" t="s">
        <v>15</v>
      </c>
      <c r="C8" s="1" t="s">
        <v>27</v>
      </c>
      <c r="G8" s="14">
        <f>AVERAGE(G9:G21)</f>
        <v>2.4581892246383474E-2</v>
      </c>
      <c r="I8" s="14">
        <f>AVERAGE(I9:I21)</f>
        <v>2.0875834120246031E-2</v>
      </c>
      <c r="K8" s="14">
        <f>AVERAGE(K9:K21)</f>
        <v>6.5754060112420071E-3</v>
      </c>
      <c r="N8" s="13">
        <f>AVERAGE(N9:N21)</f>
        <v>22.350632361196894</v>
      </c>
      <c r="O8" s="13">
        <f>AVERAGE(O9:O21)</f>
        <v>1.6685957540867404</v>
      </c>
    </row>
    <row r="9" spans="1:29">
      <c r="A9" s="1">
        <v>2436</v>
      </c>
      <c r="B9" s="40">
        <v>343</v>
      </c>
      <c r="C9" s="45">
        <f t="shared" ref="C9:C20" si="4">+J9/L9*1000000</f>
        <v>3979591.8367346935</v>
      </c>
      <c r="E9" s="34">
        <f>+コピー!B2</f>
        <v>39417</v>
      </c>
      <c r="F9" s="30">
        <f>+コピー!C2</f>
        <v>4510</v>
      </c>
      <c r="H9" s="30">
        <f>+コピー!E2</f>
        <v>172</v>
      </c>
      <c r="I9" s="7">
        <f>+H9/F9</f>
        <v>3.8137472283813749E-2</v>
      </c>
      <c r="J9" s="30">
        <f>+コピー!I2</f>
        <v>39</v>
      </c>
      <c r="K9" s="7">
        <f>+J9/F9</f>
        <v>8.6474501108647454E-3</v>
      </c>
      <c r="L9" s="31">
        <f>VALUE(SUBSTITUTE(コピー!K2,"円","　"))</f>
        <v>9.8000000000000007</v>
      </c>
      <c r="M9" s="31">
        <f>VALUE(SUBSTITUTE(コピー!L2,"円","　"))</f>
        <v>368.2</v>
      </c>
      <c r="N9" s="10">
        <f t="shared" ref="N9:N22" si="5">+B9/L9</f>
        <v>35</v>
      </c>
      <c r="O9" s="10">
        <f>+B9/M9</f>
        <v>0.93155893536121681</v>
      </c>
    </row>
    <row r="10" spans="1:29">
      <c r="B10" s="40">
        <v>158</v>
      </c>
      <c r="C10" s="45" t="e">
        <f t="shared" si="4"/>
        <v>#VALUE!</v>
      </c>
      <c r="E10" s="34">
        <f>+コピー!B3</f>
        <v>39783</v>
      </c>
      <c r="F10" s="30">
        <f>+コピー!C3</f>
        <v>4845</v>
      </c>
      <c r="G10" s="7">
        <f>+(F10-F9)/F9</f>
        <v>7.4279379157427938E-2</v>
      </c>
      <c r="H10" s="30">
        <f>+コピー!E3</f>
        <v>-30</v>
      </c>
      <c r="I10" s="7">
        <f t="shared" ref="I10:I22" si="6">+H10/F10</f>
        <v>-6.1919504643962852E-3</v>
      </c>
      <c r="J10" s="30">
        <f>+コピー!I3</f>
        <v>-108</v>
      </c>
      <c r="K10" s="7">
        <f t="shared" ref="K10:K22" si="7">+J10/F10</f>
        <v>-2.2291021671826627E-2</v>
      </c>
      <c r="L10" s="31" t="e">
        <f>VALUE(SUBSTITUTE(コピー!K3,"円","　"))</f>
        <v>#VALUE!</v>
      </c>
      <c r="M10" s="31">
        <f>VALUE(SUBSTITUTE(コピー!L3,"円","　"))</f>
        <v>317.8</v>
      </c>
      <c r="N10" s="10"/>
      <c r="O10" s="10">
        <f t="shared" ref="O10:O22" si="8">+B10/M10</f>
        <v>0.49716803020767775</v>
      </c>
    </row>
    <row r="11" spans="1:29">
      <c r="B11" s="40">
        <v>175</v>
      </c>
      <c r="C11" s="45" t="e">
        <f t="shared" si="4"/>
        <v>#VALUE!</v>
      </c>
      <c r="E11" s="34">
        <f>+コピー!B4</f>
        <v>40148</v>
      </c>
      <c r="F11" s="30">
        <f>+コピー!C4</f>
        <v>4293</v>
      </c>
      <c r="G11" s="7">
        <f t="shared" ref="G11:G22" si="9">+(F11-F10)/F10</f>
        <v>-0.11393188854489164</v>
      </c>
      <c r="H11" s="30">
        <f>+コピー!E4</f>
        <v>-133</v>
      </c>
      <c r="I11" s="7">
        <f t="shared" si="6"/>
        <v>-3.0980666200791988E-2</v>
      </c>
      <c r="J11" s="30">
        <f>+コピー!I4</f>
        <v>-152</v>
      </c>
      <c r="K11" s="7">
        <f t="shared" si="7"/>
        <v>-3.5406475658047984E-2</v>
      </c>
      <c r="L11" s="31" t="e">
        <f>VALUE(SUBSTITUTE(コピー!K4,"円","　"))</f>
        <v>#VALUE!</v>
      </c>
      <c r="M11" s="31">
        <f>VALUE(SUBSTITUTE(コピー!L4,"円","　"))</f>
        <v>262.3</v>
      </c>
      <c r="N11" s="10"/>
      <c r="O11" s="10">
        <f t="shared" si="8"/>
        <v>0.6671749904689287</v>
      </c>
    </row>
    <row r="12" spans="1:29">
      <c r="B12" s="40">
        <v>173</v>
      </c>
      <c r="C12" s="45">
        <f t="shared" si="4"/>
        <v>3968253.9682539683</v>
      </c>
      <c r="E12" s="34">
        <f>+コピー!B5</f>
        <v>40513</v>
      </c>
      <c r="F12" s="30">
        <f>+コピー!C5</f>
        <v>4603</v>
      </c>
      <c r="G12" s="7">
        <f t="shared" si="9"/>
        <v>7.2210575355229442E-2</v>
      </c>
      <c r="H12" s="30">
        <f>+コピー!E5</f>
        <v>75</v>
      </c>
      <c r="I12" s="7">
        <f t="shared" si="6"/>
        <v>1.62937214859874E-2</v>
      </c>
      <c r="J12" s="30">
        <f>+コピー!I5</f>
        <v>25</v>
      </c>
      <c r="K12" s="7">
        <f t="shared" si="7"/>
        <v>5.4312404953291331E-3</v>
      </c>
      <c r="L12" s="31">
        <f>VALUE(SUBSTITUTE(コピー!K5,"円","　"))</f>
        <v>6.3</v>
      </c>
      <c r="M12" s="31">
        <f>VALUE(SUBSTITUTE(コピー!L5,"円","　"))</f>
        <v>265.5</v>
      </c>
      <c r="N12" s="10">
        <f t="shared" si="5"/>
        <v>27.460317460317462</v>
      </c>
      <c r="O12" s="10">
        <f t="shared" si="8"/>
        <v>0.65160075329566858</v>
      </c>
      <c r="R12" s="43">
        <v>2119</v>
      </c>
      <c r="S12" s="43">
        <v>1060</v>
      </c>
      <c r="T12" s="56">
        <f>+S12/R12</f>
        <v>0.50023596035865969</v>
      </c>
      <c r="U12" s="4">
        <v>-289</v>
      </c>
    </row>
    <row r="13" spans="1:29">
      <c r="B13" s="40">
        <v>178</v>
      </c>
      <c r="C13" s="45">
        <f t="shared" si="4"/>
        <v>3986013.9860139857</v>
      </c>
      <c r="E13" s="34">
        <f>+コピー!B6</f>
        <v>40878</v>
      </c>
      <c r="F13" s="30">
        <f>+コピー!C6</f>
        <v>4328</v>
      </c>
      <c r="G13" s="7">
        <f t="shared" si="9"/>
        <v>-5.9743645448620465E-2</v>
      </c>
      <c r="H13" s="30">
        <f>+コピー!E6</f>
        <v>168</v>
      </c>
      <c r="I13" s="7">
        <f t="shared" si="6"/>
        <v>3.8817005545286505E-2</v>
      </c>
      <c r="J13" s="30">
        <f>+コピー!I6</f>
        <v>57</v>
      </c>
      <c r="K13" s="7">
        <f t="shared" si="7"/>
        <v>1.3170055452865065E-2</v>
      </c>
      <c r="L13" s="31">
        <f>VALUE(SUBSTITUTE(コピー!K6,"円","　"))</f>
        <v>14.3</v>
      </c>
      <c r="M13" s="31">
        <f>VALUE(SUBSTITUTE(コピー!L6,"円","　"))</f>
        <v>270.5</v>
      </c>
      <c r="N13" s="10">
        <f t="shared" si="5"/>
        <v>12.447552447552447</v>
      </c>
      <c r="O13" s="10">
        <f t="shared" si="8"/>
        <v>0.65804066543438078</v>
      </c>
      <c r="R13" s="4">
        <v>2059</v>
      </c>
      <c r="S13" s="4">
        <v>1080</v>
      </c>
      <c r="T13" s="56">
        <f>+S13/R13</f>
        <v>0.52452646915978629</v>
      </c>
      <c r="U13" s="4">
        <v>-330</v>
      </c>
    </row>
    <row r="14" spans="1:29">
      <c r="B14" s="40">
        <v>276</v>
      </c>
      <c r="C14" s="45">
        <f t="shared" si="4"/>
        <v>4000000</v>
      </c>
      <c r="E14" s="34">
        <f>+コピー!B7</f>
        <v>41244</v>
      </c>
      <c r="F14" s="30">
        <f>+コピー!C7</f>
        <v>4256</v>
      </c>
      <c r="G14" s="7">
        <f t="shared" si="9"/>
        <v>-1.6635859519408502E-2</v>
      </c>
      <c r="H14" s="30">
        <f>+コピー!E7</f>
        <v>108</v>
      </c>
      <c r="I14" s="7">
        <f t="shared" si="6"/>
        <v>2.5375939849624059E-2</v>
      </c>
      <c r="J14" s="30">
        <f>+コピー!I7</f>
        <v>18</v>
      </c>
      <c r="K14" s="7">
        <f t="shared" si="7"/>
        <v>4.2293233082706765E-3</v>
      </c>
      <c r="L14" s="31">
        <f>VALUE(SUBSTITUTE(コピー!K7,"円","　"))</f>
        <v>4.5</v>
      </c>
      <c r="M14" s="31">
        <f>VALUE(SUBSTITUTE(コピー!L7,"円","　"))</f>
        <v>266.5</v>
      </c>
      <c r="N14" s="10">
        <f t="shared" si="5"/>
        <v>61.333333333333336</v>
      </c>
      <c r="O14" s="10">
        <f t="shared" si="8"/>
        <v>1.0356472795497185</v>
      </c>
      <c r="R14" s="4">
        <v>1884</v>
      </c>
      <c r="S14" s="4">
        <v>1065</v>
      </c>
      <c r="T14" s="56">
        <f t="shared" ref="T14:T21" si="10">+S14/R14</f>
        <v>0.5652866242038217</v>
      </c>
      <c r="U14" s="4">
        <v>-333</v>
      </c>
    </row>
    <row r="15" spans="1:29">
      <c r="B15" s="40">
        <v>200</v>
      </c>
      <c r="C15" s="45" t="e">
        <f t="shared" si="4"/>
        <v>#VALUE!</v>
      </c>
      <c r="E15" s="34">
        <f>+コピー!B8</f>
        <v>41609</v>
      </c>
      <c r="F15" s="30">
        <f>+コピー!C8</f>
        <v>4018</v>
      </c>
      <c r="G15" s="7">
        <f t="shared" si="9"/>
        <v>-5.5921052631578948E-2</v>
      </c>
      <c r="H15" s="30">
        <f>+コピー!E8</f>
        <v>-101</v>
      </c>
      <c r="I15" s="7">
        <f t="shared" si="6"/>
        <v>-2.5136884021901444E-2</v>
      </c>
      <c r="J15" s="30">
        <f>+コピー!I8</f>
        <v>-57</v>
      </c>
      <c r="K15" s="7">
        <f t="shared" si="7"/>
        <v>-1.4186162269785963E-2</v>
      </c>
      <c r="L15" s="31" t="e">
        <f>VALUE(SUBSTITUTE(コピー!K8,"円","　"))</f>
        <v>#VALUE!</v>
      </c>
      <c r="M15" s="31">
        <f>VALUE(SUBSTITUTE(コピー!L8,"円","　"))</f>
        <v>246.8</v>
      </c>
      <c r="N15" s="10"/>
      <c r="O15" s="10">
        <f t="shared" si="8"/>
        <v>0.81037277147487841</v>
      </c>
      <c r="P15" s="30">
        <f>VALUE(SUBSTITUTE(コピー!O8,"円","　"))</f>
        <v>0</v>
      </c>
      <c r="Q15" s="7">
        <f t="shared" ref="Q15:Q23" si="11">+P15/B15</f>
        <v>0</v>
      </c>
      <c r="R15" s="4">
        <v>2090</v>
      </c>
      <c r="S15" s="4">
        <v>986</v>
      </c>
      <c r="T15" s="56">
        <f t="shared" si="10"/>
        <v>0.47177033492822967</v>
      </c>
      <c r="U15" s="4">
        <v>-293</v>
      </c>
    </row>
    <row r="16" spans="1:29">
      <c r="B16" s="40">
        <v>303</v>
      </c>
      <c r="C16" s="45" t="e">
        <f t="shared" si="4"/>
        <v>#VALUE!</v>
      </c>
      <c r="E16" s="34">
        <f>+コピー!B9</f>
        <v>41974</v>
      </c>
      <c r="F16" s="30">
        <f>+コピー!C9</f>
        <v>4062</v>
      </c>
      <c r="G16" s="7">
        <f t="shared" si="9"/>
        <v>1.0950721752115481E-2</v>
      </c>
      <c r="H16" s="30">
        <f>+コピー!E9</f>
        <v>-386</v>
      </c>
      <c r="I16" s="7">
        <f t="shared" si="6"/>
        <v>-9.5027080256031515E-2</v>
      </c>
      <c r="J16" s="30">
        <f>+コピー!I9</f>
        <v>-515</v>
      </c>
      <c r="K16" s="7">
        <f t="shared" si="7"/>
        <v>-0.12678483505662236</v>
      </c>
      <c r="L16" s="31" t="e">
        <f>VALUE(SUBSTITUTE(コピー!K9,"円","　"))</f>
        <v>#VALUE!</v>
      </c>
      <c r="M16" s="31">
        <f>VALUE(SUBSTITUTE(コピー!L9,"円","　"))</f>
        <v>124.4</v>
      </c>
      <c r="N16" s="10"/>
      <c r="O16" s="10">
        <f t="shared" si="8"/>
        <v>2.435691318327974</v>
      </c>
      <c r="P16" s="30">
        <f>VALUE(SUBSTITUTE(コピー!O9,"円","　"))</f>
        <v>0</v>
      </c>
      <c r="Q16" s="7">
        <f t="shared" si="11"/>
        <v>0</v>
      </c>
      <c r="R16" s="4">
        <v>2408</v>
      </c>
      <c r="S16" s="4">
        <v>498</v>
      </c>
      <c r="T16" s="56">
        <f t="shared" si="10"/>
        <v>0.20681063122923588</v>
      </c>
      <c r="U16" s="4">
        <v>-373</v>
      </c>
    </row>
    <row r="17" spans="2:21">
      <c r="B17" s="40">
        <v>239</v>
      </c>
      <c r="C17" s="45">
        <f t="shared" si="4"/>
        <v>4000000</v>
      </c>
      <c r="E17" s="34">
        <f>+コピー!B10</f>
        <v>42339</v>
      </c>
      <c r="F17" s="30">
        <f>+コピー!C10</f>
        <v>3704</v>
      </c>
      <c r="G17" s="7">
        <f t="shared" si="9"/>
        <v>-8.813392417528311E-2</v>
      </c>
      <c r="H17" s="30">
        <f>+コピー!E10</f>
        <v>131</v>
      </c>
      <c r="I17" s="7">
        <f t="shared" si="6"/>
        <v>3.5367170626349892E-2</v>
      </c>
      <c r="J17" s="30">
        <f>+コピー!I10</f>
        <v>108</v>
      </c>
      <c r="K17" s="7">
        <f t="shared" si="7"/>
        <v>2.9157667386609073E-2</v>
      </c>
      <c r="L17" s="31">
        <f>VALUE(SUBSTITUTE(コピー!K10,"円","　"))</f>
        <v>27</v>
      </c>
      <c r="M17" s="31">
        <f>VALUE(SUBSTITUTE(コピー!L10,"円","　"))</f>
        <v>156.19999999999999</v>
      </c>
      <c r="N17" s="10">
        <f t="shared" si="5"/>
        <v>8.8518518518518512</v>
      </c>
      <c r="O17" s="10">
        <f t="shared" si="8"/>
        <v>1.530089628681178</v>
      </c>
      <c r="P17" s="30">
        <f>VALUE(SUBSTITUTE(コピー!O10,"円","　"))</f>
        <v>0</v>
      </c>
      <c r="Q17" s="7">
        <f t="shared" si="11"/>
        <v>0</v>
      </c>
      <c r="R17" s="4">
        <v>2247</v>
      </c>
      <c r="S17" s="4">
        <v>625</v>
      </c>
      <c r="T17" s="56">
        <f t="shared" si="10"/>
        <v>0.27814864263462397</v>
      </c>
      <c r="U17" s="4">
        <v>-71</v>
      </c>
    </row>
    <row r="18" spans="2:21">
      <c r="B18" s="40">
        <v>503</v>
      </c>
      <c r="C18" s="45">
        <f t="shared" si="4"/>
        <v>3995098.0392156867</v>
      </c>
      <c r="E18" s="34">
        <f>+コピー!B11</f>
        <v>42705</v>
      </c>
      <c r="F18" s="30">
        <f>+コピー!C11</f>
        <v>4099</v>
      </c>
      <c r="G18" s="7">
        <f t="shared" si="9"/>
        <v>0.1066414686825054</v>
      </c>
      <c r="H18" s="30">
        <f>+コピー!E11</f>
        <v>180</v>
      </c>
      <c r="I18" s="7">
        <f t="shared" si="6"/>
        <v>4.3913149548670406E-2</v>
      </c>
      <c r="J18" s="30">
        <f>+コピー!I11</f>
        <v>163</v>
      </c>
      <c r="K18" s="7">
        <f t="shared" si="7"/>
        <v>3.9765796535740423E-2</v>
      </c>
      <c r="L18" s="31">
        <f>VALUE(SUBSTITUTE(コピー!K11,"円","　"))</f>
        <v>40.799999999999997</v>
      </c>
      <c r="M18" s="31">
        <f>VALUE(SUBSTITUTE(コピー!L11,"円","　"))</f>
        <v>195.2</v>
      </c>
      <c r="N18" s="10">
        <f t="shared" si="5"/>
        <v>12.328431372549021</v>
      </c>
      <c r="O18" s="10">
        <f t="shared" si="8"/>
        <v>2.576844262295082</v>
      </c>
      <c r="P18" s="30">
        <f>VALUE(SUBSTITUTE(コピー!O11,"円","　"))</f>
        <v>0</v>
      </c>
      <c r="Q18" s="7">
        <f t="shared" si="11"/>
        <v>0</v>
      </c>
      <c r="R18" s="4">
        <v>1784</v>
      </c>
      <c r="S18" s="4">
        <v>781</v>
      </c>
      <c r="T18" s="56">
        <f t="shared" si="10"/>
        <v>0.43778026905829598</v>
      </c>
      <c r="U18" s="4">
        <v>-149</v>
      </c>
    </row>
    <row r="19" spans="2:21">
      <c r="B19" s="40">
        <v>803</v>
      </c>
      <c r="C19" s="45">
        <f t="shared" si="4"/>
        <v>3996383.3634719714</v>
      </c>
      <c r="E19" s="34">
        <f>+コピー!B12</f>
        <v>43070</v>
      </c>
      <c r="F19" s="30">
        <f>+コピー!C12</f>
        <v>4379</v>
      </c>
      <c r="G19" s="7">
        <f t="shared" si="9"/>
        <v>6.8309343742376183E-2</v>
      </c>
      <c r="H19" s="30">
        <f>+コピー!E12</f>
        <v>264</v>
      </c>
      <c r="I19" s="7">
        <f t="shared" si="6"/>
        <v>6.0287736926238865E-2</v>
      </c>
      <c r="J19" s="30">
        <f>+コピー!I12</f>
        <v>221</v>
      </c>
      <c r="K19" s="7">
        <f t="shared" si="7"/>
        <v>5.0468143411737838E-2</v>
      </c>
      <c r="L19" s="31">
        <f>VALUE(SUBSTITUTE(コピー!K12,"円","　"))</f>
        <v>55.3</v>
      </c>
      <c r="M19" s="31">
        <f>VALUE(SUBSTITUTE(コピー!L12,"円","　"))</f>
        <v>251</v>
      </c>
      <c r="N19" s="10">
        <f t="shared" si="5"/>
        <v>14.520795660036168</v>
      </c>
      <c r="O19" s="10">
        <f t="shared" si="8"/>
        <v>3.1992031872509958</v>
      </c>
      <c r="P19" s="30">
        <f>VALUE(SUBSTITUTE(コピー!O12,"円","　"))</f>
        <v>0</v>
      </c>
      <c r="Q19" s="7">
        <f t="shared" si="11"/>
        <v>0</v>
      </c>
      <c r="R19" s="4">
        <v>2113</v>
      </c>
      <c r="S19" s="4">
        <v>1003</v>
      </c>
      <c r="T19" s="56">
        <f t="shared" si="10"/>
        <v>0.47468054898248935</v>
      </c>
      <c r="U19" s="4">
        <v>-269</v>
      </c>
    </row>
    <row r="20" spans="2:21">
      <c r="B20" s="40">
        <v>1985</v>
      </c>
      <c r="C20" s="45">
        <f t="shared" si="4"/>
        <v>3995633.1877729259</v>
      </c>
      <c r="E20" s="34">
        <f>+コピー!B13</f>
        <v>43435</v>
      </c>
      <c r="F20" s="30">
        <f>+コピー!C13</f>
        <v>5317</v>
      </c>
      <c r="G20" s="7">
        <f t="shared" si="9"/>
        <v>0.21420415620004568</v>
      </c>
      <c r="H20" s="30">
        <f>+コピー!E13</f>
        <v>444</v>
      </c>
      <c r="I20" s="7">
        <f t="shared" si="6"/>
        <v>8.3505736317472254E-2</v>
      </c>
      <c r="J20" s="30">
        <f>+コピー!I13</f>
        <v>366</v>
      </c>
      <c r="K20" s="7">
        <f t="shared" si="7"/>
        <v>6.8835809667105508E-2</v>
      </c>
      <c r="L20" s="31">
        <f>VALUE(SUBSTITUTE(コピー!K13,"円","　"))</f>
        <v>91.6</v>
      </c>
      <c r="M20" s="31">
        <f>VALUE(SUBSTITUTE(コピー!L13,"円","　"))</f>
        <v>380.2</v>
      </c>
      <c r="N20" s="10">
        <f t="shared" si="5"/>
        <v>21.670305676855897</v>
      </c>
      <c r="O20" s="10">
        <f t="shared" si="8"/>
        <v>5.2209363492898477</v>
      </c>
      <c r="P20" s="30">
        <f>VALUE(SUBSTITUTE(コピー!O13,"円","　"))</f>
        <v>5</v>
      </c>
      <c r="Q20" s="7">
        <f>+P15/B20</f>
        <v>0</v>
      </c>
      <c r="R20" s="4">
        <v>2637</v>
      </c>
      <c r="S20" s="4">
        <v>1519</v>
      </c>
      <c r="T20" s="56">
        <f t="shared" si="10"/>
        <v>0.57603337125521425</v>
      </c>
      <c r="U20" s="4">
        <v>-732</v>
      </c>
    </row>
    <row r="21" spans="2:21">
      <c r="B21" s="40">
        <v>700</v>
      </c>
      <c r="C21" s="45">
        <f>+J21/L21*1000000</f>
        <v>3997844.8275862071</v>
      </c>
      <c r="D21" s="63">
        <v>43873</v>
      </c>
      <c r="E21" s="34">
        <f>+コピー!B14</f>
        <v>43800</v>
      </c>
      <c r="F21" s="30">
        <f>+コピー!C14</f>
        <v>5757</v>
      </c>
      <c r="G21" s="7">
        <f t="shared" si="9"/>
        <v>8.2753432386684214E-2</v>
      </c>
      <c r="H21" s="30">
        <f>+コピー!E14</f>
        <v>501</v>
      </c>
      <c r="I21" s="7">
        <f t="shared" si="6"/>
        <v>8.7024491922876493E-2</v>
      </c>
      <c r="J21" s="30">
        <f>+コピー!I14</f>
        <v>371</v>
      </c>
      <c r="K21" s="7">
        <f t="shared" si="7"/>
        <v>6.4443286433906552E-2</v>
      </c>
      <c r="L21" s="31">
        <f>VALUE(SUBSTITUTE(コピー!K14,"円","　"))</f>
        <v>92.8</v>
      </c>
      <c r="M21" s="31">
        <f>VALUE(SUBSTITUTE(コピー!L14,"円","　"))</f>
        <v>473.8</v>
      </c>
      <c r="N21" s="10">
        <f t="shared" si="5"/>
        <v>7.5431034482758621</v>
      </c>
      <c r="O21" s="10">
        <f t="shared" si="8"/>
        <v>1.4774166314900801</v>
      </c>
      <c r="P21" s="30">
        <f>VALUE(SUBSTITUTE(コピー!O14,"円","　"))</f>
        <v>10</v>
      </c>
      <c r="Q21" s="7">
        <f t="shared" si="11"/>
        <v>1.4285714285714285E-2</v>
      </c>
      <c r="R21" s="4">
        <v>2815</v>
      </c>
      <c r="S21" s="4">
        <v>1893</v>
      </c>
      <c r="T21" s="56">
        <f t="shared" si="10"/>
        <v>0.67246891651865004</v>
      </c>
      <c r="U21" s="4">
        <v>-869</v>
      </c>
    </row>
    <row r="22" spans="2:21" ht="13.5">
      <c r="B22" s="40">
        <v>750</v>
      </c>
      <c r="C22" s="45">
        <f>+C21</f>
        <v>3997844.8275862071</v>
      </c>
      <c r="D22" s="63"/>
      <c r="E22" s="29">
        <v>2020</v>
      </c>
      <c r="F22" s="30">
        <f>+AVERAGE(F32:F33)*4</f>
        <v>4642</v>
      </c>
      <c r="G22" s="7">
        <f t="shared" si="9"/>
        <v>-0.19367726246308842</v>
      </c>
      <c r="H22" s="30">
        <f>+AVERAGE(H32:H33)*4</f>
        <v>56</v>
      </c>
      <c r="I22" s="7">
        <f t="shared" si="6"/>
        <v>1.2063765618267988E-2</v>
      </c>
      <c r="J22" s="30">
        <f>+AVERAGE(J32:J33)*4</f>
        <v>-144</v>
      </c>
      <c r="K22" s="7">
        <f t="shared" si="7"/>
        <v>-3.1021111589831969E-2</v>
      </c>
      <c r="L22" s="30" t="e">
        <f>+AVERAGE(L32:L33)*4</f>
        <v>#VALUE!</v>
      </c>
      <c r="M22" s="31"/>
      <c r="N22" s="10" t="e">
        <f t="shared" si="5"/>
        <v>#VALUE!</v>
      </c>
      <c r="O22" s="10" t="e">
        <f t="shared" si="8"/>
        <v>#DIV/0!</v>
      </c>
      <c r="P22" s="30">
        <f>VALUE(SUBSTITUTE(コピー!O15,"円","　"))</f>
        <v>12</v>
      </c>
      <c r="Q22" s="46">
        <f t="shared" si="11"/>
        <v>1.6E-2</v>
      </c>
      <c r="R22" s="4"/>
      <c r="S22" s="4"/>
      <c r="U22" s="56"/>
    </row>
    <row r="23" spans="2:21">
      <c r="B23" s="44">
        <f>+L23*N23</f>
        <v>872.65568086253347</v>
      </c>
      <c r="C23" s="67">
        <f>+C21</f>
        <v>3997844.8275862071</v>
      </c>
      <c r="E23" s="29">
        <v>2021</v>
      </c>
      <c r="F23" s="44">
        <f>+F21*(1+G23)</f>
        <v>5814.57</v>
      </c>
      <c r="G23" s="68">
        <v>0.01</v>
      </c>
      <c r="H23" s="44">
        <f>+F23*I23</f>
        <v>436.09274999999997</v>
      </c>
      <c r="I23" s="68">
        <v>7.4999999999999997E-2</v>
      </c>
      <c r="J23" s="44">
        <f>+F23*K23</f>
        <v>348.87419999999997</v>
      </c>
      <c r="K23" s="68">
        <v>0.06</v>
      </c>
      <c r="L23" s="15">
        <f>+J23/C23*1000000</f>
        <v>87.265568086253353</v>
      </c>
      <c r="N23" s="40">
        <v>10</v>
      </c>
      <c r="P23" s="30">
        <f>VALUE(SUBSTITUTE(コピー!O16,"円","　"))</f>
        <v>12</v>
      </c>
      <c r="Q23" s="7">
        <f t="shared" si="11"/>
        <v>1.3751128037279483E-2</v>
      </c>
      <c r="R23" s="4"/>
      <c r="S23" s="4"/>
    </row>
    <row r="24" spans="2:21">
      <c r="B24" s="44">
        <f t="shared" ref="B24:B27" si="12">+L24*N24</f>
        <v>881.38223767115892</v>
      </c>
      <c r="C24" s="67">
        <f t="shared" ref="C24:C27" si="13">+C23</f>
        <v>3997844.8275862071</v>
      </c>
      <c r="E24" s="29">
        <v>2022</v>
      </c>
      <c r="F24" s="44">
        <f t="shared" ref="F24:F27" si="14">+F23*(1+G24)</f>
        <v>5872.7156999999997</v>
      </c>
      <c r="G24" s="68">
        <f>+G23</f>
        <v>0.01</v>
      </c>
      <c r="H24" s="44">
        <f t="shared" ref="H24:H27" si="15">+F24*I24</f>
        <v>440.45367749999997</v>
      </c>
      <c r="I24" s="68">
        <f>+I23</f>
        <v>7.4999999999999997E-2</v>
      </c>
      <c r="J24" s="44">
        <f t="shared" ref="J24:J27" si="16">+F24*K24</f>
        <v>352.36294199999998</v>
      </c>
      <c r="K24" s="68">
        <f>+K23</f>
        <v>0.06</v>
      </c>
      <c r="L24" s="15">
        <f t="shared" ref="L24:L27" si="17">+J24/C24*1000000</f>
        <v>88.138223767115889</v>
      </c>
      <c r="N24" s="40">
        <f>+N23</f>
        <v>10</v>
      </c>
      <c r="R24" s="4"/>
      <c r="S24" s="4"/>
    </row>
    <row r="25" spans="2:21">
      <c r="B25" s="44">
        <f t="shared" si="12"/>
        <v>890.19606004787056</v>
      </c>
      <c r="C25" s="67">
        <f t="shared" si="13"/>
        <v>3997844.8275862071</v>
      </c>
      <c r="E25" s="29">
        <v>2023</v>
      </c>
      <c r="F25" s="44">
        <f t="shared" si="14"/>
        <v>5931.442857</v>
      </c>
      <c r="G25" s="68">
        <f t="shared" ref="G25:K27" si="18">+G24</f>
        <v>0.01</v>
      </c>
      <c r="H25" s="44">
        <f t="shared" si="15"/>
        <v>444.85821427499997</v>
      </c>
      <c r="I25" s="68">
        <f t="shared" si="18"/>
        <v>7.4999999999999997E-2</v>
      </c>
      <c r="J25" s="44">
        <f t="shared" si="16"/>
        <v>355.88657142</v>
      </c>
      <c r="K25" s="68">
        <f t="shared" si="18"/>
        <v>0.06</v>
      </c>
      <c r="L25" s="15">
        <f t="shared" si="17"/>
        <v>89.01960600478705</v>
      </c>
      <c r="N25" s="40">
        <f t="shared" ref="N25:N27" si="19">+N24</f>
        <v>10</v>
      </c>
      <c r="R25" s="4"/>
      <c r="S25" s="4"/>
    </row>
    <row r="26" spans="2:21">
      <c r="B26" s="44">
        <f t="shared" si="12"/>
        <v>899.09802064834923</v>
      </c>
      <c r="C26" s="67">
        <f t="shared" si="13"/>
        <v>3997844.8275862071</v>
      </c>
      <c r="E26" s="29">
        <v>2024</v>
      </c>
      <c r="F26" s="44">
        <f t="shared" si="14"/>
        <v>5990.75728557</v>
      </c>
      <c r="G26" s="68">
        <f t="shared" si="18"/>
        <v>0.01</v>
      </c>
      <c r="H26" s="44">
        <f t="shared" si="15"/>
        <v>449.30679641774998</v>
      </c>
      <c r="I26" s="68">
        <f t="shared" si="18"/>
        <v>7.4999999999999997E-2</v>
      </c>
      <c r="J26" s="44">
        <f t="shared" si="16"/>
        <v>359.44543713420001</v>
      </c>
      <c r="K26" s="68">
        <f t="shared" si="18"/>
        <v>0.06</v>
      </c>
      <c r="L26" s="15">
        <f t="shared" si="17"/>
        <v>89.909802064834921</v>
      </c>
      <c r="N26" s="40">
        <f t="shared" si="19"/>
        <v>10</v>
      </c>
      <c r="R26" s="4"/>
      <c r="S26" s="4"/>
    </row>
    <row r="27" spans="2:21">
      <c r="B27" s="44">
        <f t="shared" si="12"/>
        <v>908.08900085483276</v>
      </c>
      <c r="C27" s="67">
        <f t="shared" si="13"/>
        <v>3997844.8275862071</v>
      </c>
      <c r="D27" s="57">
        <f>+(B27-B2)/B2</f>
        <v>1.4624581960706996E-2</v>
      </c>
      <c r="E27" s="29">
        <v>2025</v>
      </c>
      <c r="F27" s="44">
        <f t="shared" si="14"/>
        <v>6050.6648584257</v>
      </c>
      <c r="G27" s="68">
        <f t="shared" si="18"/>
        <v>0.01</v>
      </c>
      <c r="H27" s="44">
        <f t="shared" si="15"/>
        <v>453.79986438192748</v>
      </c>
      <c r="I27" s="68">
        <f t="shared" si="18"/>
        <v>7.4999999999999997E-2</v>
      </c>
      <c r="J27" s="44">
        <f t="shared" si="16"/>
        <v>363.03989150554196</v>
      </c>
      <c r="K27" s="68">
        <f t="shared" si="18"/>
        <v>0.06</v>
      </c>
      <c r="L27" s="15">
        <f t="shared" si="17"/>
        <v>90.808900085483273</v>
      </c>
      <c r="N27" s="40">
        <f t="shared" si="19"/>
        <v>10</v>
      </c>
      <c r="R27" s="4"/>
      <c r="S27" s="4"/>
    </row>
    <row r="28" spans="2:21">
      <c r="C28" s="45">
        <v>4091796</v>
      </c>
    </row>
    <row r="29" spans="2:21" ht="25.5">
      <c r="F29" s="65" t="s">
        <v>36</v>
      </c>
      <c r="G29" s="65" t="s">
        <v>37</v>
      </c>
      <c r="H29" s="65" t="s">
        <v>38</v>
      </c>
      <c r="I29" s="65" t="s">
        <v>39</v>
      </c>
      <c r="J29" s="65" t="s">
        <v>40</v>
      </c>
      <c r="K29" s="65" t="s">
        <v>41</v>
      </c>
    </row>
    <row r="30" spans="2:21">
      <c r="F30" s="66">
        <v>5757</v>
      </c>
      <c r="G30" s="66">
        <v>5317</v>
      </c>
      <c r="H30" s="66">
        <v>4379</v>
      </c>
      <c r="I30" s="66">
        <v>371</v>
      </c>
      <c r="J30" s="66">
        <v>366</v>
      </c>
      <c r="K30" s="66">
        <v>221</v>
      </c>
    </row>
    <row r="32" spans="2:21">
      <c r="C32" s="62">
        <f>+コピー!P2</f>
        <v>43964</v>
      </c>
      <c r="D32" s="1" t="str">
        <f>+コピー!R2</f>
        <v>1Q</v>
      </c>
      <c r="E32" s="34">
        <f>+コピー!Q2</f>
        <v>43891</v>
      </c>
      <c r="F32" s="30">
        <f>+コピー!S2</f>
        <v>1350</v>
      </c>
      <c r="G32" s="7" t="e">
        <f t="shared" ref="G32:G33" si="20">+(F32-F31)/F31</f>
        <v>#DIV/0!</v>
      </c>
      <c r="H32" s="30">
        <f>+コピー!U2</f>
        <v>75</v>
      </c>
      <c r="I32" s="7">
        <f t="shared" ref="I32:I33" si="21">+H32/F32</f>
        <v>5.5555555555555552E-2</v>
      </c>
      <c r="J32" s="30">
        <f>+コピー!Y2</f>
        <v>38</v>
      </c>
      <c r="K32" s="7">
        <f t="shared" ref="K32:K33" si="22">+J32/F32</f>
        <v>2.8148148148148148E-2</v>
      </c>
      <c r="L32" s="31">
        <f>VALUE(SUBSTITUTE(コピー!AA2,"円","　"))</f>
        <v>9.5</v>
      </c>
    </row>
    <row r="33" spans="3:12">
      <c r="C33" s="62">
        <f>+コピー!P3</f>
        <v>44055</v>
      </c>
      <c r="D33" s="1" t="str">
        <f>+コピー!R3</f>
        <v>2Q</v>
      </c>
      <c r="E33" s="34">
        <f>+コピー!Q3</f>
        <v>43983</v>
      </c>
      <c r="F33" s="30">
        <f>+コピー!S3</f>
        <v>971</v>
      </c>
      <c r="G33" s="7">
        <f t="shared" si="20"/>
        <v>-0.28074074074074074</v>
      </c>
      <c r="H33" s="30">
        <f>+コピー!U3</f>
        <v>-47</v>
      </c>
      <c r="I33" s="7">
        <f t="shared" si="21"/>
        <v>-4.8403707518022657E-2</v>
      </c>
      <c r="J33" s="30">
        <f>+コピー!Y3</f>
        <v>-110</v>
      </c>
      <c r="K33" s="7">
        <f t="shared" si="22"/>
        <v>-0.11328527291452112</v>
      </c>
      <c r="L33" s="31" t="e">
        <f>VALUE(SUBSTITUTE(コピー!AA3,"円","　"))</f>
        <v>#VALUE!</v>
      </c>
    </row>
  </sheetData>
  <mergeCells count="7">
    <mergeCell ref="V1:AC1"/>
    <mergeCell ref="B3:D3"/>
    <mergeCell ref="G3:S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70608-3599-4014-9D34-F0886D47D6F8}">
  <dimension ref="A1:AC33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R27" sqref="R27"/>
    </sheetView>
  </sheetViews>
  <sheetFormatPr defaultRowHeight="12"/>
  <cols>
    <col min="1" max="1" width="9.375" style="1" customWidth="1"/>
    <col min="2" max="2" width="5.375" style="43" customWidth="1"/>
    <col min="3" max="3" width="7.875" style="43" customWidth="1"/>
    <col min="4" max="4" width="6.375" style="43" customWidth="1"/>
    <col min="5" max="5" width="9" style="43" bestFit="1" customWidth="1"/>
    <col min="6" max="6" width="6.375" style="43" customWidth="1"/>
    <col min="7" max="7" width="6.875" style="43" customWidth="1"/>
    <col min="8" max="8" width="5.375" style="43" customWidth="1"/>
    <col min="9" max="9" width="6.625" style="43" customWidth="1"/>
    <col min="10" max="10" width="5" style="43" customWidth="1"/>
    <col min="11" max="11" width="6.125" style="43" customWidth="1"/>
    <col min="12" max="12" width="5.875" style="43" customWidth="1"/>
    <col min="13" max="13" width="5.625" style="43" customWidth="1"/>
    <col min="14" max="14" width="4.375" style="43" customWidth="1"/>
    <col min="15" max="15" width="4.625" style="43" customWidth="1"/>
    <col min="16" max="16" width="4" style="43" customWidth="1"/>
    <col min="17" max="17" width="4.625" style="43" customWidth="1"/>
    <col min="18" max="19" width="6" style="43" customWidth="1"/>
    <col min="20" max="20" width="3.5" style="43" customWidth="1"/>
    <col min="21" max="21" width="5" style="43" customWidth="1"/>
    <col min="22" max="29" width="9" style="43"/>
    <col min="30" max="30" width="5.125" style="43" customWidth="1"/>
    <col min="31" max="16384" width="9" style="43"/>
  </cols>
  <sheetData>
    <row r="1" spans="1:29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2" t="s">
        <v>25</v>
      </c>
      <c r="H1" s="3" t="s">
        <v>3</v>
      </c>
      <c r="I1" s="6" t="s">
        <v>5</v>
      </c>
      <c r="J1" s="3" t="s">
        <v>4</v>
      </c>
      <c r="K1" s="71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64" t="s">
        <v>34</v>
      </c>
      <c r="S1" s="64" t="s">
        <v>35</v>
      </c>
      <c r="U1" s="64" t="s">
        <v>72</v>
      </c>
      <c r="V1" s="78" t="s">
        <v>71</v>
      </c>
      <c r="W1" s="78"/>
      <c r="X1" s="78"/>
      <c r="Y1" s="78"/>
      <c r="Z1" s="78"/>
      <c r="AA1" s="78"/>
      <c r="AB1" s="78"/>
      <c r="AC1" s="78"/>
    </row>
    <row r="2" spans="1:29" ht="41.25" customHeight="1" thickBot="1">
      <c r="A2" s="58" t="s">
        <v>42</v>
      </c>
      <c r="B2" s="40">
        <v>895</v>
      </c>
      <c r="C2" s="9"/>
      <c r="D2" s="9"/>
      <c r="E2" s="34">
        <f>+E21</f>
        <v>43800</v>
      </c>
      <c r="F2" s="47">
        <f t="shared" ref="F2:M2" si="0">+F21</f>
        <v>5757</v>
      </c>
      <c r="G2" s="48">
        <f t="shared" si="0"/>
        <v>8.2753432386684214E-2</v>
      </c>
      <c r="H2" s="9">
        <f t="shared" si="0"/>
        <v>501</v>
      </c>
      <c r="I2" s="49">
        <f t="shared" si="0"/>
        <v>8.7024491922876493E-2</v>
      </c>
      <c r="J2" s="47">
        <f t="shared" si="0"/>
        <v>371</v>
      </c>
      <c r="K2" s="49">
        <f t="shared" si="0"/>
        <v>6.4443286433906552E-2</v>
      </c>
      <c r="L2" s="9">
        <f t="shared" si="0"/>
        <v>92.8</v>
      </c>
      <c r="M2" s="9">
        <f t="shared" si="0"/>
        <v>473.8</v>
      </c>
      <c r="N2" s="76">
        <f t="shared" ref="N2" si="1">+B2/L2</f>
        <v>9.6443965517241388</v>
      </c>
      <c r="O2" s="75">
        <f>+B2/M2</f>
        <v>1.8889826931194595</v>
      </c>
      <c r="P2" s="50">
        <f>+P22</f>
        <v>12</v>
      </c>
      <c r="Q2" s="51">
        <f t="shared" ref="Q2" si="2">+P2/B2</f>
        <v>1.3407821229050279E-2</v>
      </c>
      <c r="R2" s="9">
        <f t="shared" ref="R2:S2" si="3">+R21</f>
        <v>40312</v>
      </c>
      <c r="S2" s="9">
        <f t="shared" si="3"/>
        <v>10719</v>
      </c>
      <c r="U2" s="9">
        <f>+U21</f>
        <v>-869</v>
      </c>
    </row>
    <row r="3" spans="1:29" ht="15.75" customHeight="1">
      <c r="A3" s="61">
        <v>44055</v>
      </c>
      <c r="B3" s="81" t="s">
        <v>28</v>
      </c>
      <c r="C3" s="82"/>
      <c r="D3" s="82"/>
      <c r="E3" s="52">
        <f>+G23</f>
        <v>0.01</v>
      </c>
      <c r="G3" s="79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29" ht="15.75" customHeight="1">
      <c r="A4" s="1">
        <v>0</v>
      </c>
      <c r="B4" s="83" t="s">
        <v>29</v>
      </c>
      <c r="C4" s="84"/>
      <c r="D4" s="84"/>
      <c r="E4" s="53">
        <f>+K23</f>
        <v>0.06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29" ht="15.75" customHeight="1">
      <c r="B5" s="83" t="s">
        <v>11</v>
      </c>
      <c r="C5" s="84"/>
      <c r="D5" s="84"/>
      <c r="E5" s="54">
        <f>+N23</f>
        <v>10</v>
      </c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29" ht="15.75" customHeight="1">
      <c r="A6" s="70" t="e">
        <f>+(B2-A5)/A5</f>
        <v>#DIV/0!</v>
      </c>
      <c r="B6" s="83" t="s">
        <v>31</v>
      </c>
      <c r="C6" s="84"/>
      <c r="D6" s="84"/>
      <c r="E6" s="54">
        <f>+B27</f>
        <v>851.7770721931729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29" ht="15.75" customHeight="1" thickBot="1">
      <c r="B7" s="85" t="s">
        <v>32</v>
      </c>
      <c r="C7" s="86"/>
      <c r="D7" s="86"/>
      <c r="E7" s="55">
        <f>+D27</f>
        <v>-4.8293774085840339E-2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</row>
    <row r="8" spans="1:29">
      <c r="A8" s="32" t="s">
        <v>15</v>
      </c>
      <c r="C8" s="1" t="s">
        <v>27</v>
      </c>
      <c r="G8" s="14">
        <f>AVERAGE(G9:G21)</f>
        <v>2.4581892246383474E-2</v>
      </c>
      <c r="I8" s="14">
        <f>AVERAGE(I9:I21)</f>
        <v>2.0875834120246031E-2</v>
      </c>
      <c r="K8" s="14">
        <f>AVERAGE(K9:K21)</f>
        <v>6.5754060112420071E-3</v>
      </c>
      <c r="N8" s="13">
        <f>AVERAGE(N9:N21)</f>
        <v>22.350632361196894</v>
      </c>
      <c r="O8" s="13">
        <f>AVERAGE(O9:O21)</f>
        <v>1.6685957540867404</v>
      </c>
    </row>
    <row r="9" spans="1:29">
      <c r="A9" s="1">
        <v>2436</v>
      </c>
      <c r="B9" s="40">
        <v>343</v>
      </c>
      <c r="C9" s="45">
        <f t="shared" ref="C9:C20" si="4">+J9/L9*1000000</f>
        <v>3979591.8367346935</v>
      </c>
      <c r="E9" s="34">
        <f>+コピー!B2</f>
        <v>39417</v>
      </c>
      <c r="F9" s="30">
        <f>+コピー!C2</f>
        <v>4510</v>
      </c>
      <c r="H9" s="30">
        <f>+コピー!E2</f>
        <v>172</v>
      </c>
      <c r="I9" s="7">
        <f>+H9/F9</f>
        <v>3.8137472283813749E-2</v>
      </c>
      <c r="J9" s="30">
        <f>+コピー!I2</f>
        <v>39</v>
      </c>
      <c r="K9" s="7">
        <f>+J9/F9</f>
        <v>8.6474501108647454E-3</v>
      </c>
      <c r="L9" s="31">
        <f>VALUE(SUBSTITUTE(コピー!K2,"円","　"))</f>
        <v>9.8000000000000007</v>
      </c>
      <c r="M9" s="31">
        <f>VALUE(SUBSTITUTE(コピー!L2,"円","　"))</f>
        <v>368.2</v>
      </c>
      <c r="N9" s="10">
        <f t="shared" ref="N9:N22" si="5">+B9/L9</f>
        <v>35</v>
      </c>
      <c r="O9" s="10">
        <f>+B9/M9</f>
        <v>0.93155893536121681</v>
      </c>
    </row>
    <row r="10" spans="1:29">
      <c r="B10" s="40">
        <v>158</v>
      </c>
      <c r="C10" s="45" t="e">
        <f t="shared" si="4"/>
        <v>#VALUE!</v>
      </c>
      <c r="E10" s="34">
        <f>+コピー!B3</f>
        <v>39783</v>
      </c>
      <c r="F10" s="30">
        <f>+コピー!C3</f>
        <v>4845</v>
      </c>
      <c r="G10" s="7">
        <f>+(F10-F9)/F9</f>
        <v>7.4279379157427938E-2</v>
      </c>
      <c r="H10" s="30">
        <f>+コピー!E3</f>
        <v>-30</v>
      </c>
      <c r="I10" s="7">
        <f t="shared" ref="I10:I22" si="6">+H10/F10</f>
        <v>-6.1919504643962852E-3</v>
      </c>
      <c r="J10" s="30">
        <f>+コピー!I3</f>
        <v>-108</v>
      </c>
      <c r="K10" s="7">
        <f t="shared" ref="K10:K22" si="7">+J10/F10</f>
        <v>-2.2291021671826627E-2</v>
      </c>
      <c r="L10" s="31" t="e">
        <f>VALUE(SUBSTITUTE(コピー!K3,"円","　"))</f>
        <v>#VALUE!</v>
      </c>
      <c r="M10" s="31">
        <f>VALUE(SUBSTITUTE(コピー!L3,"円","　"))</f>
        <v>317.8</v>
      </c>
      <c r="N10" s="10"/>
      <c r="O10" s="10">
        <f t="shared" ref="O10:O22" si="8">+B10/M10</f>
        <v>0.49716803020767775</v>
      </c>
    </row>
    <row r="11" spans="1:29">
      <c r="B11" s="40">
        <v>175</v>
      </c>
      <c r="C11" s="45" t="e">
        <f t="shared" si="4"/>
        <v>#VALUE!</v>
      </c>
      <c r="E11" s="34">
        <f>+コピー!B4</f>
        <v>40148</v>
      </c>
      <c r="F11" s="30">
        <f>+コピー!C4</f>
        <v>4293</v>
      </c>
      <c r="G11" s="7">
        <f t="shared" ref="G11:G22" si="9">+(F11-F10)/F10</f>
        <v>-0.11393188854489164</v>
      </c>
      <c r="H11" s="30">
        <f>+コピー!E4</f>
        <v>-133</v>
      </c>
      <c r="I11" s="7">
        <f t="shared" si="6"/>
        <v>-3.0980666200791988E-2</v>
      </c>
      <c r="J11" s="30">
        <f>+コピー!I4</f>
        <v>-152</v>
      </c>
      <c r="K11" s="7">
        <f t="shared" si="7"/>
        <v>-3.5406475658047984E-2</v>
      </c>
      <c r="L11" s="31" t="e">
        <f>VALUE(SUBSTITUTE(コピー!K4,"円","　"))</f>
        <v>#VALUE!</v>
      </c>
      <c r="M11" s="31">
        <f>VALUE(SUBSTITUTE(コピー!L4,"円","　"))</f>
        <v>262.3</v>
      </c>
      <c r="N11" s="10"/>
      <c r="O11" s="10">
        <f t="shared" si="8"/>
        <v>0.6671749904689287</v>
      </c>
    </row>
    <row r="12" spans="1:29">
      <c r="B12" s="40">
        <v>173</v>
      </c>
      <c r="C12" s="45">
        <f t="shared" si="4"/>
        <v>3968253.9682539683</v>
      </c>
      <c r="E12" s="34">
        <f>+コピー!B5</f>
        <v>40513</v>
      </c>
      <c r="F12" s="30">
        <f>+コピー!C5</f>
        <v>4603</v>
      </c>
      <c r="G12" s="7">
        <f t="shared" si="9"/>
        <v>7.2210575355229442E-2</v>
      </c>
      <c r="H12" s="30">
        <f>+コピー!E5</f>
        <v>75</v>
      </c>
      <c r="I12" s="7">
        <f t="shared" si="6"/>
        <v>1.62937214859874E-2</v>
      </c>
      <c r="J12" s="30">
        <f>+コピー!I5</f>
        <v>25</v>
      </c>
      <c r="K12" s="7">
        <f t="shared" si="7"/>
        <v>5.4312404953291331E-3</v>
      </c>
      <c r="L12" s="31">
        <f>VALUE(SUBSTITUTE(コピー!K5,"円","　"))</f>
        <v>6.3</v>
      </c>
      <c r="M12" s="31">
        <f>VALUE(SUBSTITUTE(コピー!L5,"円","　"))</f>
        <v>265.5</v>
      </c>
      <c r="N12" s="10">
        <f t="shared" si="5"/>
        <v>27.460317460317462</v>
      </c>
      <c r="O12" s="10">
        <f t="shared" si="8"/>
        <v>0.65160075329566858</v>
      </c>
      <c r="U12" s="4">
        <v>-289</v>
      </c>
    </row>
    <row r="13" spans="1:29">
      <c r="B13" s="40">
        <v>178</v>
      </c>
      <c r="C13" s="45">
        <f t="shared" si="4"/>
        <v>3986013.9860139857</v>
      </c>
      <c r="E13" s="34">
        <f>+コピー!B6</f>
        <v>40878</v>
      </c>
      <c r="F13" s="30">
        <f>+コピー!C6</f>
        <v>4328</v>
      </c>
      <c r="G13" s="7">
        <f t="shared" si="9"/>
        <v>-5.9743645448620465E-2</v>
      </c>
      <c r="H13" s="30">
        <f>+コピー!E6</f>
        <v>168</v>
      </c>
      <c r="I13" s="7">
        <f t="shared" si="6"/>
        <v>3.8817005545286505E-2</v>
      </c>
      <c r="J13" s="30">
        <f>+コピー!I6</f>
        <v>57</v>
      </c>
      <c r="K13" s="7">
        <f t="shared" si="7"/>
        <v>1.3170055452865065E-2</v>
      </c>
      <c r="L13" s="31">
        <f>VALUE(SUBSTITUTE(コピー!K6,"円","　"))</f>
        <v>14.3</v>
      </c>
      <c r="M13" s="31">
        <f>VALUE(SUBSTITUTE(コピー!L6,"円","　"))</f>
        <v>270.5</v>
      </c>
      <c r="N13" s="10">
        <f t="shared" si="5"/>
        <v>12.447552447552447</v>
      </c>
      <c r="O13" s="10">
        <f t="shared" si="8"/>
        <v>0.65804066543438078</v>
      </c>
      <c r="R13" s="4">
        <v>22203</v>
      </c>
      <c r="S13" s="4">
        <v>4138</v>
      </c>
      <c r="T13" s="56">
        <f>+S13/R13</f>
        <v>0.18637121109759944</v>
      </c>
      <c r="U13" s="4">
        <v>-330</v>
      </c>
    </row>
    <row r="14" spans="1:29">
      <c r="B14" s="40">
        <v>276</v>
      </c>
      <c r="C14" s="45">
        <f t="shared" si="4"/>
        <v>4000000</v>
      </c>
      <c r="E14" s="34">
        <f>+コピー!B7</f>
        <v>41244</v>
      </c>
      <c r="F14" s="30">
        <f>+コピー!C7</f>
        <v>4256</v>
      </c>
      <c r="G14" s="7">
        <f t="shared" si="9"/>
        <v>-1.6635859519408502E-2</v>
      </c>
      <c r="H14" s="30">
        <f>+コピー!E7</f>
        <v>108</v>
      </c>
      <c r="I14" s="7">
        <f t="shared" si="6"/>
        <v>2.5375939849624059E-2</v>
      </c>
      <c r="J14" s="30">
        <f>+コピー!I7</f>
        <v>18</v>
      </c>
      <c r="K14" s="7">
        <f t="shared" si="7"/>
        <v>4.2293233082706765E-3</v>
      </c>
      <c r="L14" s="31">
        <f>VALUE(SUBSTITUTE(コピー!K7,"円","　"))</f>
        <v>4.5</v>
      </c>
      <c r="M14" s="31">
        <f>VALUE(SUBSTITUTE(コピー!L7,"円","　"))</f>
        <v>266.5</v>
      </c>
      <c r="N14" s="10">
        <f t="shared" si="5"/>
        <v>61.333333333333336</v>
      </c>
      <c r="O14" s="10">
        <f t="shared" si="8"/>
        <v>1.0356472795497185</v>
      </c>
      <c r="R14" s="4">
        <v>22896</v>
      </c>
      <c r="S14" s="4">
        <v>4619</v>
      </c>
      <c r="T14" s="56">
        <f t="shared" ref="T14:T22" si="10">+S14/R14</f>
        <v>0.20173829489867226</v>
      </c>
      <c r="U14" s="4">
        <v>-333</v>
      </c>
    </row>
    <row r="15" spans="1:29">
      <c r="B15" s="40">
        <v>200</v>
      </c>
      <c r="C15" s="45" t="e">
        <f t="shared" si="4"/>
        <v>#VALUE!</v>
      </c>
      <c r="E15" s="34">
        <f>+コピー!B8</f>
        <v>41609</v>
      </c>
      <c r="F15" s="30">
        <f>+コピー!C8</f>
        <v>4018</v>
      </c>
      <c r="G15" s="7">
        <f t="shared" si="9"/>
        <v>-5.5921052631578948E-2</v>
      </c>
      <c r="H15" s="30">
        <f>+コピー!E8</f>
        <v>-101</v>
      </c>
      <c r="I15" s="7">
        <f t="shared" si="6"/>
        <v>-2.5136884021901444E-2</v>
      </c>
      <c r="J15" s="30">
        <f>+コピー!I8</f>
        <v>-57</v>
      </c>
      <c r="K15" s="7">
        <f t="shared" si="7"/>
        <v>-1.4186162269785963E-2</v>
      </c>
      <c r="L15" s="31" t="e">
        <f>VALUE(SUBSTITUTE(コピー!K8,"円","　"))</f>
        <v>#VALUE!</v>
      </c>
      <c r="M15" s="31">
        <f>VALUE(SUBSTITUTE(コピー!L8,"円","　"))</f>
        <v>246.8</v>
      </c>
      <c r="N15" s="10"/>
      <c r="O15" s="10">
        <f t="shared" si="8"/>
        <v>0.81037277147487841</v>
      </c>
      <c r="P15" s="30">
        <f>VALUE(SUBSTITUTE(コピー!O8,"円","　"))</f>
        <v>0</v>
      </c>
      <c r="Q15" s="7">
        <f t="shared" ref="Q15:Q23" si="11">+P15/B15</f>
        <v>0</v>
      </c>
      <c r="R15" s="4">
        <v>24146</v>
      </c>
      <c r="S15" s="4">
        <v>5302</v>
      </c>
      <c r="T15" s="56">
        <f t="shared" si="10"/>
        <v>0.21958088296198128</v>
      </c>
      <c r="U15" s="4">
        <v>-293</v>
      </c>
    </row>
    <row r="16" spans="1:29">
      <c r="B16" s="40">
        <v>303</v>
      </c>
      <c r="C16" s="45" t="e">
        <f t="shared" si="4"/>
        <v>#VALUE!</v>
      </c>
      <c r="E16" s="34">
        <f>+コピー!B9</f>
        <v>41974</v>
      </c>
      <c r="F16" s="30">
        <f>+コピー!C9</f>
        <v>4062</v>
      </c>
      <c r="G16" s="7">
        <f t="shared" si="9"/>
        <v>1.0950721752115481E-2</v>
      </c>
      <c r="H16" s="30">
        <f>+コピー!E9</f>
        <v>-386</v>
      </c>
      <c r="I16" s="7">
        <f t="shared" si="6"/>
        <v>-9.5027080256031515E-2</v>
      </c>
      <c r="J16" s="30">
        <f>+コピー!I9</f>
        <v>-515</v>
      </c>
      <c r="K16" s="7">
        <f t="shared" si="7"/>
        <v>-0.12678483505662236</v>
      </c>
      <c r="L16" s="31" t="e">
        <f>VALUE(SUBSTITUTE(コピー!K9,"円","　"))</f>
        <v>#VALUE!</v>
      </c>
      <c r="M16" s="31">
        <f>VALUE(SUBSTITUTE(コピー!L9,"円","　"))</f>
        <v>124.4</v>
      </c>
      <c r="N16" s="10"/>
      <c r="O16" s="10">
        <f t="shared" si="8"/>
        <v>2.435691318327974</v>
      </c>
      <c r="P16" s="30">
        <f>VALUE(SUBSTITUTE(コピー!O9,"円","　"))</f>
        <v>0</v>
      </c>
      <c r="Q16" s="7">
        <f t="shared" si="11"/>
        <v>0</v>
      </c>
      <c r="R16" s="4">
        <v>27609</v>
      </c>
      <c r="S16" s="4">
        <v>6407</v>
      </c>
      <c r="T16" s="56">
        <f t="shared" si="10"/>
        <v>0.2320620087652577</v>
      </c>
      <c r="U16" s="4">
        <v>-373</v>
      </c>
    </row>
    <row r="17" spans="2:21">
      <c r="B17" s="40">
        <v>239</v>
      </c>
      <c r="C17" s="45">
        <f t="shared" si="4"/>
        <v>4000000</v>
      </c>
      <c r="E17" s="34">
        <f>+コピー!B10</f>
        <v>42339</v>
      </c>
      <c r="F17" s="30">
        <f>+コピー!C10</f>
        <v>3704</v>
      </c>
      <c r="G17" s="7">
        <f t="shared" si="9"/>
        <v>-8.813392417528311E-2</v>
      </c>
      <c r="H17" s="30">
        <f>+コピー!E10</f>
        <v>131</v>
      </c>
      <c r="I17" s="7">
        <f t="shared" si="6"/>
        <v>3.5367170626349892E-2</v>
      </c>
      <c r="J17" s="30">
        <f>+コピー!I10</f>
        <v>108</v>
      </c>
      <c r="K17" s="7">
        <f t="shared" si="7"/>
        <v>2.9157667386609073E-2</v>
      </c>
      <c r="L17" s="31">
        <f>VALUE(SUBSTITUTE(コピー!K10,"円","　"))</f>
        <v>27</v>
      </c>
      <c r="M17" s="31">
        <f>VALUE(SUBSTITUTE(コピー!L10,"円","　"))</f>
        <v>156.19999999999999</v>
      </c>
      <c r="N17" s="10">
        <f t="shared" si="5"/>
        <v>8.8518518518518512</v>
      </c>
      <c r="O17" s="10">
        <f t="shared" si="8"/>
        <v>1.530089628681178</v>
      </c>
      <c r="P17" s="30">
        <f>VALUE(SUBSTITUTE(コピー!O10,"円","　"))</f>
        <v>0</v>
      </c>
      <c r="Q17" s="7">
        <f t="shared" si="11"/>
        <v>0</v>
      </c>
      <c r="R17" s="4">
        <v>30883</v>
      </c>
      <c r="S17" s="4">
        <v>7314</v>
      </c>
      <c r="T17" s="56">
        <f t="shared" si="10"/>
        <v>0.23682932357607744</v>
      </c>
      <c r="U17" s="4">
        <v>-71</v>
      </c>
    </row>
    <row r="18" spans="2:21">
      <c r="B18" s="40">
        <v>503</v>
      </c>
      <c r="C18" s="45">
        <f t="shared" si="4"/>
        <v>3995098.0392156867</v>
      </c>
      <c r="E18" s="34">
        <f>+コピー!B11</f>
        <v>42705</v>
      </c>
      <c r="F18" s="30">
        <f>+コピー!C11</f>
        <v>4099</v>
      </c>
      <c r="G18" s="7">
        <f t="shared" si="9"/>
        <v>0.1066414686825054</v>
      </c>
      <c r="H18" s="30">
        <f>+コピー!E11</f>
        <v>180</v>
      </c>
      <c r="I18" s="7">
        <f t="shared" si="6"/>
        <v>4.3913149548670406E-2</v>
      </c>
      <c r="J18" s="30">
        <f>+コピー!I11</f>
        <v>163</v>
      </c>
      <c r="K18" s="7">
        <f t="shared" si="7"/>
        <v>3.9765796535740423E-2</v>
      </c>
      <c r="L18" s="31">
        <f>VALUE(SUBSTITUTE(コピー!K11,"円","　"))</f>
        <v>40.799999999999997</v>
      </c>
      <c r="M18" s="31">
        <f>VALUE(SUBSTITUTE(コピー!L11,"円","　"))</f>
        <v>195.2</v>
      </c>
      <c r="N18" s="10">
        <f t="shared" si="5"/>
        <v>12.328431372549021</v>
      </c>
      <c r="O18" s="10">
        <f t="shared" si="8"/>
        <v>2.576844262295082</v>
      </c>
      <c r="P18" s="30">
        <f>VALUE(SUBSTITUTE(コピー!O11,"円","　"))</f>
        <v>0</v>
      </c>
      <c r="Q18" s="7">
        <f t="shared" si="11"/>
        <v>0</v>
      </c>
      <c r="R18" s="4">
        <v>31960</v>
      </c>
      <c r="S18" s="4">
        <v>8098</v>
      </c>
      <c r="T18" s="56">
        <f t="shared" si="10"/>
        <v>0.25337922403003754</v>
      </c>
      <c r="U18" s="4">
        <v>-149</v>
      </c>
    </row>
    <row r="19" spans="2:21">
      <c r="B19" s="40">
        <v>803</v>
      </c>
      <c r="C19" s="45">
        <f t="shared" si="4"/>
        <v>3996383.3634719714</v>
      </c>
      <c r="E19" s="34">
        <f>+コピー!B12</f>
        <v>43070</v>
      </c>
      <c r="F19" s="30">
        <f>+コピー!C12</f>
        <v>4379</v>
      </c>
      <c r="G19" s="7">
        <f t="shared" si="9"/>
        <v>6.8309343742376183E-2</v>
      </c>
      <c r="H19" s="30">
        <f>+コピー!E12</f>
        <v>264</v>
      </c>
      <c r="I19" s="7">
        <f t="shared" si="6"/>
        <v>6.0287736926238865E-2</v>
      </c>
      <c r="J19" s="30">
        <f>+コピー!I12</f>
        <v>221</v>
      </c>
      <c r="K19" s="7">
        <f t="shared" si="7"/>
        <v>5.0468143411737838E-2</v>
      </c>
      <c r="L19" s="31">
        <f>VALUE(SUBSTITUTE(コピー!K12,"円","　"))</f>
        <v>55.3</v>
      </c>
      <c r="M19" s="31">
        <f>VALUE(SUBSTITUTE(コピー!L12,"円","　"))</f>
        <v>251</v>
      </c>
      <c r="N19" s="10">
        <f t="shared" si="5"/>
        <v>14.520795660036168</v>
      </c>
      <c r="O19" s="10">
        <f t="shared" si="8"/>
        <v>3.1992031872509958</v>
      </c>
      <c r="P19" s="30">
        <f>VALUE(SUBSTITUTE(コピー!O12,"円","　"))</f>
        <v>0</v>
      </c>
      <c r="Q19" s="7">
        <f t="shared" si="11"/>
        <v>0</v>
      </c>
      <c r="R19" s="4">
        <v>34857</v>
      </c>
      <c r="S19" s="4">
        <v>8844</v>
      </c>
      <c r="T19" s="56">
        <f t="shared" si="10"/>
        <v>0.25372235132111198</v>
      </c>
      <c r="U19" s="4">
        <v>-269</v>
      </c>
    </row>
    <row r="20" spans="2:21">
      <c r="B20" s="40">
        <v>1985</v>
      </c>
      <c r="C20" s="45">
        <f t="shared" si="4"/>
        <v>3995633.1877729259</v>
      </c>
      <c r="E20" s="34">
        <f>+コピー!B13</f>
        <v>43435</v>
      </c>
      <c r="F20" s="30">
        <f>+コピー!C13</f>
        <v>5317</v>
      </c>
      <c r="G20" s="7">
        <f t="shared" si="9"/>
        <v>0.21420415620004568</v>
      </c>
      <c r="H20" s="30">
        <f>+コピー!E13</f>
        <v>444</v>
      </c>
      <c r="I20" s="7">
        <f t="shared" si="6"/>
        <v>8.3505736317472254E-2</v>
      </c>
      <c r="J20" s="30">
        <f>+コピー!I13</f>
        <v>366</v>
      </c>
      <c r="K20" s="7">
        <f t="shared" si="7"/>
        <v>6.8835809667105508E-2</v>
      </c>
      <c r="L20" s="31">
        <f>VALUE(SUBSTITUTE(コピー!K13,"円","　"))</f>
        <v>91.6</v>
      </c>
      <c r="M20" s="31">
        <f>VALUE(SUBSTITUTE(コピー!L13,"円","　"))</f>
        <v>380.2</v>
      </c>
      <c r="N20" s="10">
        <f t="shared" si="5"/>
        <v>21.670305676855897</v>
      </c>
      <c r="O20" s="10">
        <f t="shared" si="8"/>
        <v>5.2209363492898477</v>
      </c>
      <c r="P20" s="30">
        <f>VALUE(SUBSTITUTE(コピー!O13,"円","　"))</f>
        <v>5</v>
      </c>
      <c r="Q20" s="7">
        <f>+P15/B20</f>
        <v>0</v>
      </c>
      <c r="R20" s="4">
        <v>37667</v>
      </c>
      <c r="S20" s="4">
        <v>9773</v>
      </c>
      <c r="T20" s="56">
        <f t="shared" si="10"/>
        <v>0.2594578809037088</v>
      </c>
      <c r="U20" s="4">
        <v>-732</v>
      </c>
    </row>
    <row r="21" spans="2:21">
      <c r="B21" s="40">
        <v>700</v>
      </c>
      <c r="C21" s="45">
        <f>+J21/L21*1000000</f>
        <v>3997844.8275862071</v>
      </c>
      <c r="D21" s="63">
        <v>43873</v>
      </c>
      <c r="E21" s="34">
        <f>+コピー!B14</f>
        <v>43800</v>
      </c>
      <c r="F21" s="30">
        <f>+コピー!C14</f>
        <v>5757</v>
      </c>
      <c r="G21" s="7">
        <f t="shared" si="9"/>
        <v>8.2753432386684214E-2</v>
      </c>
      <c r="H21" s="30">
        <f>+コピー!E14</f>
        <v>501</v>
      </c>
      <c r="I21" s="7">
        <f t="shared" si="6"/>
        <v>8.7024491922876493E-2</v>
      </c>
      <c r="J21" s="30">
        <f>+コピー!I14</f>
        <v>371</v>
      </c>
      <c r="K21" s="7">
        <f t="shared" si="7"/>
        <v>6.4443286433906552E-2</v>
      </c>
      <c r="L21" s="31">
        <f>VALUE(SUBSTITUTE(コピー!K14,"円","　"))</f>
        <v>92.8</v>
      </c>
      <c r="M21" s="31">
        <f>VALUE(SUBSTITUTE(コピー!L14,"円","　"))</f>
        <v>473.8</v>
      </c>
      <c r="N21" s="10">
        <f t="shared" si="5"/>
        <v>7.5431034482758621</v>
      </c>
      <c r="O21" s="10">
        <f t="shared" si="8"/>
        <v>1.4774166314900801</v>
      </c>
      <c r="P21" s="30">
        <f>VALUE(SUBSTITUTE(コピー!O14,"円","　"))</f>
        <v>10</v>
      </c>
      <c r="Q21" s="7">
        <f t="shared" si="11"/>
        <v>1.4285714285714285E-2</v>
      </c>
      <c r="R21" s="4">
        <v>40312</v>
      </c>
      <c r="S21" s="4">
        <v>10719</v>
      </c>
      <c r="T21" s="56">
        <f t="shared" si="10"/>
        <v>0.26590097241516175</v>
      </c>
      <c r="U21" s="4">
        <v>-869</v>
      </c>
    </row>
    <row r="22" spans="2:21" ht="13.5">
      <c r="B22" s="40">
        <v>690</v>
      </c>
      <c r="C22" s="45">
        <f>+C21</f>
        <v>3997844.8275862071</v>
      </c>
      <c r="D22" s="63"/>
      <c r="E22" s="29">
        <v>2020</v>
      </c>
      <c r="F22" s="30">
        <f>+AVERAGE(F32)*4</f>
        <v>5400</v>
      </c>
      <c r="G22" s="7">
        <f t="shared" si="9"/>
        <v>-6.2011464304325171E-2</v>
      </c>
      <c r="H22" s="30">
        <f>+AVERAGE(H32)*4</f>
        <v>300</v>
      </c>
      <c r="I22" s="7">
        <f t="shared" si="6"/>
        <v>5.5555555555555552E-2</v>
      </c>
      <c r="J22" s="30">
        <f>+AVERAGE(J32)*4</f>
        <v>152</v>
      </c>
      <c r="K22" s="7">
        <f t="shared" si="7"/>
        <v>2.8148148148148148E-2</v>
      </c>
      <c r="L22" s="30">
        <f>+AVERAGE(L32)*4</f>
        <v>38</v>
      </c>
      <c r="M22" s="31"/>
      <c r="N22" s="10">
        <f t="shared" si="5"/>
        <v>18.157894736842106</v>
      </c>
      <c r="O22" s="10" t="e">
        <f t="shared" si="8"/>
        <v>#DIV/0!</v>
      </c>
      <c r="P22" s="30">
        <f>VALUE(SUBSTITUTE(コピー!O15,"円","　"))</f>
        <v>12</v>
      </c>
      <c r="Q22" s="46">
        <f t="shared" si="11"/>
        <v>1.7391304347826087E-2</v>
      </c>
      <c r="R22" s="4">
        <v>40154</v>
      </c>
      <c r="S22" s="4">
        <v>11324</v>
      </c>
      <c r="T22" s="56">
        <f t="shared" si="10"/>
        <v>0.28201424515614881</v>
      </c>
      <c r="U22" s="56"/>
    </row>
    <row r="23" spans="2:21">
      <c r="B23" s="44">
        <f>+L23*N23</f>
        <v>818.5410242587601</v>
      </c>
      <c r="C23" s="67">
        <f>+C21</f>
        <v>3997844.8275862071</v>
      </c>
      <c r="E23" s="29">
        <v>2021</v>
      </c>
      <c r="F23" s="44">
        <f>+F22*(1+G23)</f>
        <v>5454</v>
      </c>
      <c r="G23" s="68">
        <v>0.01</v>
      </c>
      <c r="H23" s="44">
        <f>+F23*I23</f>
        <v>409.05</v>
      </c>
      <c r="I23" s="68">
        <v>7.4999999999999997E-2</v>
      </c>
      <c r="J23" s="44">
        <f>+F23*K23</f>
        <v>327.24</v>
      </c>
      <c r="K23" s="68">
        <v>0.06</v>
      </c>
      <c r="L23" s="15">
        <f>+J23/C23*1000000</f>
        <v>81.854102425876007</v>
      </c>
      <c r="N23" s="40">
        <v>10</v>
      </c>
      <c r="P23" s="30">
        <f>VALUE(SUBSTITUTE(コピー!O16,"円","　"))</f>
        <v>12</v>
      </c>
      <c r="Q23" s="7">
        <f t="shared" si="11"/>
        <v>1.4660230390855178E-2</v>
      </c>
      <c r="R23" s="4"/>
      <c r="S23" s="4"/>
    </row>
    <row r="24" spans="2:21">
      <c r="B24" s="44">
        <f t="shared" ref="B24:B27" si="12">+L24*N24</f>
        <v>826.72643450134774</v>
      </c>
      <c r="C24" s="67">
        <f t="shared" ref="C24:C27" si="13">+C23</f>
        <v>3997844.8275862071</v>
      </c>
      <c r="E24" s="29">
        <v>2022</v>
      </c>
      <c r="F24" s="44">
        <f t="shared" ref="F24:F27" si="14">+F23*(1+G24)</f>
        <v>5508.54</v>
      </c>
      <c r="G24" s="68">
        <f>+G23</f>
        <v>0.01</v>
      </c>
      <c r="H24" s="44">
        <f t="shared" ref="H24:H27" si="15">+F24*I24</f>
        <v>413.14049999999997</v>
      </c>
      <c r="I24" s="68">
        <f>+I23</f>
        <v>7.4999999999999997E-2</v>
      </c>
      <c r="J24" s="44">
        <f t="shared" ref="J24:J27" si="16">+F24*K24</f>
        <v>330.51240000000001</v>
      </c>
      <c r="K24" s="68">
        <f>+K23</f>
        <v>0.06</v>
      </c>
      <c r="L24" s="15">
        <f t="shared" ref="L24:L27" si="17">+J24/C24*1000000</f>
        <v>82.672643450134771</v>
      </c>
      <c r="N24" s="40">
        <f>+N23</f>
        <v>10</v>
      </c>
      <c r="R24" s="4"/>
      <c r="S24" s="4"/>
    </row>
    <row r="25" spans="2:21">
      <c r="B25" s="44">
        <f t="shared" si="12"/>
        <v>834.9936988463611</v>
      </c>
      <c r="C25" s="67">
        <f t="shared" si="13"/>
        <v>3997844.8275862071</v>
      </c>
      <c r="E25" s="29">
        <v>2023</v>
      </c>
      <c r="F25" s="44">
        <f t="shared" si="14"/>
        <v>5563.6253999999999</v>
      </c>
      <c r="G25" s="68">
        <f t="shared" ref="G25:K27" si="18">+G24</f>
        <v>0.01</v>
      </c>
      <c r="H25" s="44">
        <f t="shared" si="15"/>
        <v>417.271905</v>
      </c>
      <c r="I25" s="68">
        <f t="shared" si="18"/>
        <v>7.4999999999999997E-2</v>
      </c>
      <c r="J25" s="44">
        <f t="shared" si="16"/>
        <v>333.81752399999999</v>
      </c>
      <c r="K25" s="68">
        <f t="shared" si="18"/>
        <v>0.06</v>
      </c>
      <c r="L25" s="15">
        <f t="shared" si="17"/>
        <v>83.49936988463611</v>
      </c>
      <c r="N25" s="40">
        <f t="shared" ref="N25:N27" si="19">+N24</f>
        <v>10</v>
      </c>
      <c r="R25" s="4"/>
      <c r="S25" s="4"/>
    </row>
    <row r="26" spans="2:21">
      <c r="B26" s="44">
        <f t="shared" si="12"/>
        <v>843.34363583482468</v>
      </c>
      <c r="C26" s="67">
        <f t="shared" si="13"/>
        <v>3997844.8275862071</v>
      </c>
      <c r="E26" s="29">
        <v>2024</v>
      </c>
      <c r="F26" s="44">
        <f t="shared" si="14"/>
        <v>5619.2616539999999</v>
      </c>
      <c r="G26" s="68">
        <f t="shared" si="18"/>
        <v>0.01</v>
      </c>
      <c r="H26" s="44">
        <f t="shared" si="15"/>
        <v>421.44462404999996</v>
      </c>
      <c r="I26" s="68">
        <f t="shared" si="18"/>
        <v>7.4999999999999997E-2</v>
      </c>
      <c r="J26" s="44">
        <f t="shared" si="16"/>
        <v>337.15569923999999</v>
      </c>
      <c r="K26" s="68">
        <f t="shared" si="18"/>
        <v>0.06</v>
      </c>
      <c r="L26" s="15">
        <f t="shared" si="17"/>
        <v>84.334363583482471</v>
      </c>
      <c r="N26" s="40">
        <f t="shared" si="19"/>
        <v>10</v>
      </c>
      <c r="R26" s="4"/>
      <c r="S26" s="4"/>
    </row>
    <row r="27" spans="2:21">
      <c r="B27" s="44">
        <f t="shared" si="12"/>
        <v>851.7770721931729</v>
      </c>
      <c r="C27" s="67">
        <f t="shared" si="13"/>
        <v>3997844.8275862071</v>
      </c>
      <c r="D27" s="57">
        <f>+(B27-B2)/B2</f>
        <v>-4.8293774085840339E-2</v>
      </c>
      <c r="E27" s="29">
        <v>2025</v>
      </c>
      <c r="F27" s="44">
        <f t="shared" si="14"/>
        <v>5675.4542705399999</v>
      </c>
      <c r="G27" s="68">
        <f t="shared" si="18"/>
        <v>0.01</v>
      </c>
      <c r="H27" s="44">
        <f t="shared" si="15"/>
        <v>425.65907029049998</v>
      </c>
      <c r="I27" s="68">
        <f t="shared" si="18"/>
        <v>7.4999999999999997E-2</v>
      </c>
      <c r="J27" s="44">
        <f t="shared" si="16"/>
        <v>340.52725623239996</v>
      </c>
      <c r="K27" s="68">
        <f t="shared" si="18"/>
        <v>0.06</v>
      </c>
      <c r="L27" s="15">
        <f t="shared" si="17"/>
        <v>85.177707219317284</v>
      </c>
      <c r="N27" s="40">
        <f t="shared" si="19"/>
        <v>10</v>
      </c>
      <c r="R27" s="4"/>
      <c r="S27" s="4"/>
    </row>
    <row r="28" spans="2:21">
      <c r="C28" s="45">
        <v>4091796</v>
      </c>
    </row>
    <row r="29" spans="2:21" ht="25.5">
      <c r="F29" s="65" t="s">
        <v>36</v>
      </c>
      <c r="G29" s="65" t="s">
        <v>37</v>
      </c>
      <c r="H29" s="65" t="s">
        <v>38</v>
      </c>
      <c r="I29" s="65" t="s">
        <v>39</v>
      </c>
      <c r="J29" s="65" t="s">
        <v>40</v>
      </c>
      <c r="K29" s="65" t="s">
        <v>41</v>
      </c>
    </row>
    <row r="30" spans="2:21">
      <c r="F30" s="66">
        <v>5757</v>
      </c>
      <c r="G30" s="66">
        <v>5317</v>
      </c>
      <c r="H30" s="66">
        <v>4379</v>
      </c>
      <c r="I30" s="66">
        <v>371</v>
      </c>
      <c r="J30" s="66">
        <v>366</v>
      </c>
      <c r="K30" s="66">
        <v>221</v>
      </c>
    </row>
    <row r="32" spans="2:21">
      <c r="C32" s="62">
        <f>+コピー!P2</f>
        <v>43964</v>
      </c>
      <c r="D32" s="43" t="str">
        <f>+コピー!R2</f>
        <v>1Q</v>
      </c>
      <c r="E32" s="34">
        <f>+コピー!Q2</f>
        <v>43891</v>
      </c>
      <c r="F32" s="30">
        <f>+コピー!S2</f>
        <v>1350</v>
      </c>
      <c r="G32" s="7" t="e">
        <f t="shared" ref="G32" si="20">+(F32-F31)/F31</f>
        <v>#DIV/0!</v>
      </c>
      <c r="H32" s="30">
        <f>+コピー!U2</f>
        <v>75</v>
      </c>
      <c r="I32" s="7">
        <f t="shared" ref="I32" si="21">+H32/F32</f>
        <v>5.5555555555555552E-2</v>
      </c>
      <c r="J32" s="30">
        <f>+コピー!Y2</f>
        <v>38</v>
      </c>
      <c r="K32" s="7">
        <f t="shared" ref="K32" si="22">+J32/F32</f>
        <v>2.8148148148148148E-2</v>
      </c>
      <c r="L32" s="31">
        <f>VALUE(SUBSTITUTE(コピー!AA2,"円","　"))</f>
        <v>9.5</v>
      </c>
    </row>
    <row r="33" spans="3:3">
      <c r="C33" s="62">
        <f>+コピー!P3</f>
        <v>44055</v>
      </c>
    </row>
  </sheetData>
  <mergeCells count="7">
    <mergeCell ref="V1:AC1"/>
    <mergeCell ref="B3:D3"/>
    <mergeCell ref="G3:S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テンプレート</vt:lpstr>
      <vt:lpstr>コピー</vt:lpstr>
      <vt:lpstr>20210812</vt:lpstr>
      <vt:lpstr>20210513</vt:lpstr>
      <vt:lpstr>20210212</vt:lpstr>
      <vt:lpstr>20201111</vt:lpstr>
      <vt:lpstr>20200812</vt:lpstr>
      <vt:lpstr>20200513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2021-09-03T04:55:25Z</dcterms:created>
  <dcterms:modified xsi:type="dcterms:W3CDTF">2021-09-03T06:18:39Z</dcterms:modified>
</cp:coreProperties>
</file>