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C6E1061D-F179-4884-B53F-E7FC0C219472}" xr6:coauthVersionLast="47" xr6:coauthVersionMax="47" xr10:uidLastSave="{00000000-0000-0000-0000-000000000000}"/>
  <bookViews>
    <workbookView xWindow="750" yWindow="-15945" windowWidth="27720" windowHeight="15480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F24" i="3" l="1"/>
  <c r="N25" i="3" l="1"/>
  <c r="K25" i="3"/>
  <c r="I25" i="3"/>
  <c r="G25" i="3"/>
  <c r="L23" i="3"/>
  <c r="J23" i="3"/>
  <c r="H23" i="3"/>
  <c r="F23" i="3"/>
  <c r="C32" i="3"/>
  <c r="D32" i="3"/>
  <c r="E32" i="3"/>
  <c r="F32" i="3"/>
  <c r="I32" i="3" s="1"/>
  <c r="H32" i="3"/>
  <c r="J32" i="3"/>
  <c r="L32" i="3"/>
  <c r="C33" i="3"/>
  <c r="D33" i="3"/>
  <c r="E33" i="3"/>
  <c r="F33" i="3"/>
  <c r="K33" i="3" s="1"/>
  <c r="H33" i="3"/>
  <c r="I33" i="3" s="1"/>
  <c r="J33" i="3"/>
  <c r="L33" i="3"/>
  <c r="C34" i="3"/>
  <c r="D34" i="3"/>
  <c r="E34" i="3"/>
  <c r="F34" i="3"/>
  <c r="H34" i="3"/>
  <c r="I34" i="3"/>
  <c r="J34" i="3"/>
  <c r="K34" i="3" s="1"/>
  <c r="L34" i="3"/>
  <c r="C31" i="3"/>
  <c r="D31" i="3"/>
  <c r="E31" i="3"/>
  <c r="F31" i="3"/>
  <c r="K31" i="3" s="1"/>
  <c r="H31" i="3"/>
  <c r="I31" i="3" s="1"/>
  <c r="J31" i="3"/>
  <c r="L31" i="3"/>
  <c r="U2" i="3"/>
  <c r="S2" i="3"/>
  <c r="R2" i="3"/>
  <c r="P2" i="3"/>
  <c r="M2" i="3"/>
  <c r="L2" i="3"/>
  <c r="K2" i="3"/>
  <c r="J2" i="3"/>
  <c r="I2" i="3"/>
  <c r="H2" i="3"/>
  <c r="G2" i="3"/>
  <c r="F2" i="3"/>
  <c r="E2" i="3"/>
  <c r="H24" i="3"/>
  <c r="C23" i="3"/>
  <c r="C24" i="3" s="1"/>
  <c r="T23" i="3"/>
  <c r="D27" i="3"/>
  <c r="J24" i="3" l="1"/>
  <c r="L24" i="3" s="1"/>
  <c r="G33" i="3"/>
  <c r="K32" i="3"/>
  <c r="G34" i="3"/>
  <c r="G32" i="3"/>
  <c r="G31" i="3"/>
  <c r="K23" i="3"/>
  <c r="I23" i="3"/>
  <c r="T14" i="3" l="1"/>
  <c r="T15" i="3"/>
  <c r="T16" i="3"/>
  <c r="T17" i="3"/>
  <c r="T18" i="3"/>
  <c r="T19" i="3"/>
  <c r="T20" i="3"/>
  <c r="T21" i="3"/>
  <c r="T22" i="3"/>
  <c r="T2" i="3" s="1"/>
  <c r="T13" i="3"/>
  <c r="P23" i="3"/>
  <c r="P16" i="3"/>
  <c r="P17" i="3"/>
  <c r="P18" i="3"/>
  <c r="P19" i="3"/>
  <c r="P20" i="3"/>
  <c r="P21" i="3"/>
  <c r="P22" i="3"/>
  <c r="Q22" i="3" l="1"/>
  <c r="N26" i="3" l="1"/>
  <c r="K26" i="3"/>
  <c r="I26" i="3"/>
  <c r="I27" i="3" s="1"/>
  <c r="I28" i="3" s="1"/>
  <c r="G26" i="3"/>
  <c r="N27" i="3" l="1"/>
  <c r="N28" i="3" s="1"/>
  <c r="E5" i="3" s="1"/>
  <c r="K27" i="3"/>
  <c r="K28" i="3" s="1"/>
  <c r="E4" i="3" s="1"/>
  <c r="G27" i="3"/>
  <c r="G28" i="3" s="1"/>
  <c r="E3" i="3" s="1"/>
  <c r="H18" i="3"/>
  <c r="H19" i="3"/>
  <c r="H20" i="3"/>
  <c r="L11" i="3" l="1"/>
  <c r="N11" i="3" s="1"/>
  <c r="L22" i="3" l="1"/>
  <c r="M22" i="3"/>
  <c r="J22" i="3"/>
  <c r="H22" i="3"/>
  <c r="E22" i="3"/>
  <c r="F22" i="3"/>
  <c r="G23" i="3" s="1"/>
  <c r="C22" i="3" l="1"/>
  <c r="N22" i="3"/>
  <c r="K22" i="3"/>
  <c r="O22" i="3"/>
  <c r="I22" i="3"/>
  <c r="F25" i="3" l="1"/>
  <c r="P15" i="3"/>
  <c r="Q15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9" i="3"/>
  <c r="J10" i="3"/>
  <c r="J11" i="3"/>
  <c r="C11" i="3" s="1"/>
  <c r="J12" i="3"/>
  <c r="C12" i="3" s="1"/>
  <c r="J13" i="3"/>
  <c r="J14" i="3"/>
  <c r="J15" i="3"/>
  <c r="J16" i="3"/>
  <c r="J17" i="3"/>
  <c r="J18" i="3"/>
  <c r="C18" i="3" s="1"/>
  <c r="J19" i="3"/>
  <c r="J20" i="3"/>
  <c r="J21" i="3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C10" i="3" l="1"/>
  <c r="C14" i="3"/>
  <c r="C15" i="3"/>
  <c r="C13" i="3"/>
  <c r="C9" i="3"/>
  <c r="C16" i="3"/>
  <c r="C19" i="3"/>
  <c r="F26" i="3"/>
  <c r="F27" i="3" s="1"/>
  <c r="J25" i="3"/>
  <c r="H25" i="3"/>
  <c r="G22" i="3"/>
  <c r="C20" i="3"/>
  <c r="C17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Q16" i="3"/>
  <c r="Q17" i="3"/>
  <c r="Q18" i="3"/>
  <c r="Q19" i="3"/>
  <c r="Q20" i="3"/>
  <c r="Q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F28" i="3" l="1"/>
  <c r="H27" i="3"/>
  <c r="J27" i="3"/>
  <c r="J26" i="3"/>
  <c r="H26" i="3"/>
  <c r="I8" i="3"/>
  <c r="G8" i="3"/>
  <c r="K8" i="3"/>
  <c r="O8" i="3"/>
  <c r="N10" i="3"/>
  <c r="N9" i="3"/>
  <c r="Q2" i="3"/>
  <c r="N2" i="3"/>
  <c r="H28" i="3" l="1"/>
  <c r="J28" i="3"/>
  <c r="C25" i="3"/>
  <c r="N8" i="3"/>
  <c r="C26" i="3" l="1"/>
  <c r="C27" i="3" s="1"/>
  <c r="L25" i="3"/>
  <c r="B25" i="3" s="1"/>
  <c r="C28" i="3" l="1"/>
  <c r="L28" i="3" s="1"/>
  <c r="L27" i="3"/>
  <c r="B27" i="3" s="1"/>
  <c r="L26" i="3"/>
  <c r="B26" i="3" s="1"/>
  <c r="B28" i="3" l="1"/>
  <c r="E7" i="3" l="1"/>
  <c r="B24" i="3" l="1"/>
  <c r="N23" i="3"/>
  <c r="Q23" i="3"/>
</calcChain>
</file>

<file path=xl/sharedStrings.xml><?xml version="1.0" encoding="utf-8"?>
<sst xmlns="http://schemas.openxmlformats.org/spreadsheetml/2006/main" count="94" uniqueCount="78">
  <si>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</si>
  <si>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</si>
  <si>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</si>
  <si>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</si>
  <si>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</si>
  <si>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</si>
  <si>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</si>
  <si>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</si>
  <si>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</si>
  <si>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</si>
  <si>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</si>
  <si>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</si>
  <si>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</si>
  <si>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</si>
  <si>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</si>
  <si>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</si>
  <si>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</si>
  <si>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</si>
  <si>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</si>
  <si>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</si>
  <si>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</si>
  <si>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</si>
  <si>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</si>
  <si>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</si>
  <si>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</si>
  <si>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</si>
  <si>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</si>
  <si>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</si>
  <si>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</si>
  <si>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</si>
  <si>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</si>
  <si>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</si>
  <si>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</si>
  <si>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</si>
  <si>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</si>
  <si>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</si>
  <si>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</si>
  <si>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</si>
  <si>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t>9842 アークランドサカモト</t>
    <phoneticPr fontId="3"/>
  </si>
  <si>
    <r>
      <t>35.3</t>
    </r>
    <r>
      <rPr>
        <sz val="8"/>
        <color rgb="FF666666"/>
        <rFont val="Inherit"/>
        <family val="2"/>
      </rPr>
      <t>円</t>
    </r>
  </si>
  <si>
    <r>
      <t>761.6</t>
    </r>
    <r>
      <rPr>
        <sz val="8"/>
        <color rgb="FF666666"/>
        <rFont val="Inherit"/>
        <family val="2"/>
      </rPr>
      <t>円</t>
    </r>
  </si>
  <si>
    <r>
      <t>20.7</t>
    </r>
    <r>
      <rPr>
        <sz val="8"/>
        <color rgb="FF666666"/>
        <rFont val="Inherit"/>
        <family val="2"/>
      </rPr>
      <t>円</t>
    </r>
  </si>
  <si>
    <r>
      <t>750.5</t>
    </r>
    <r>
      <rPr>
        <sz val="8"/>
        <color rgb="FF666666"/>
        <rFont val="Inherit"/>
        <family val="2"/>
      </rPr>
      <t>円</t>
    </r>
  </si>
  <si>
    <r>
      <t>69.9</t>
    </r>
    <r>
      <rPr>
        <sz val="8"/>
        <color rgb="FF666666"/>
        <rFont val="Inherit"/>
        <family val="2"/>
      </rPr>
      <t>円</t>
    </r>
  </si>
  <si>
    <r>
      <t>809.0</t>
    </r>
    <r>
      <rPr>
        <sz val="8"/>
        <color rgb="FF666666"/>
        <rFont val="Inherit"/>
        <family val="2"/>
      </rPr>
      <t>円</t>
    </r>
  </si>
  <si>
    <r>
      <t>80.8</t>
    </r>
    <r>
      <rPr>
        <sz val="8"/>
        <color rgb="FF666666"/>
        <rFont val="Inherit"/>
        <family val="2"/>
      </rPr>
      <t>円</t>
    </r>
  </si>
  <si>
    <r>
      <t>876.4</t>
    </r>
    <r>
      <rPr>
        <sz val="8"/>
        <color rgb="FF666666"/>
        <rFont val="Inherit"/>
        <family val="2"/>
      </rPr>
      <t>円</t>
    </r>
  </si>
  <si>
    <r>
      <t>105.5</t>
    </r>
    <r>
      <rPr>
        <sz val="8"/>
        <color rgb="FF666666"/>
        <rFont val="Inherit"/>
        <family val="2"/>
      </rPr>
      <t>円</t>
    </r>
  </si>
  <si>
    <r>
      <t>966.6</t>
    </r>
    <r>
      <rPr>
        <sz val="8"/>
        <color rgb="FF666666"/>
        <rFont val="Inherit"/>
        <family val="2"/>
      </rPr>
      <t>円</t>
    </r>
  </si>
  <si>
    <r>
      <t>112.6</t>
    </r>
    <r>
      <rPr>
        <sz val="8"/>
        <color rgb="FF666666"/>
        <rFont val="Inherit"/>
        <family val="2"/>
      </rPr>
      <t>円</t>
    </r>
  </si>
  <si>
    <r>
      <t>1,063.7</t>
    </r>
    <r>
      <rPr>
        <sz val="8"/>
        <color rgb="FF666666"/>
        <rFont val="Inherit"/>
        <family val="2"/>
      </rPr>
      <t>円</t>
    </r>
  </si>
  <si>
    <r>
      <t>130.5</t>
    </r>
    <r>
      <rPr>
        <sz val="8"/>
        <color rgb="FF666666"/>
        <rFont val="Inherit"/>
        <family val="2"/>
      </rPr>
      <t>円</t>
    </r>
  </si>
  <si>
    <r>
      <t>1,175.8</t>
    </r>
    <r>
      <rPr>
        <sz val="8"/>
        <color rgb="FF666666"/>
        <rFont val="Inherit"/>
        <family val="2"/>
      </rPr>
      <t>円</t>
    </r>
  </si>
  <si>
    <r>
      <t>143.7</t>
    </r>
    <r>
      <rPr>
        <sz val="8"/>
        <color rgb="FF666666"/>
        <rFont val="Inherit"/>
        <family val="2"/>
      </rPr>
      <t>円</t>
    </r>
  </si>
  <si>
    <r>
      <t>1,308.0</t>
    </r>
    <r>
      <rPr>
        <sz val="8"/>
        <color rgb="FF666666"/>
        <rFont val="Inherit"/>
        <family val="2"/>
      </rPr>
      <t>円</t>
    </r>
  </si>
  <si>
    <r>
      <t>117.4</t>
    </r>
    <r>
      <rPr>
        <sz val="8"/>
        <color rgb="FF666666"/>
        <rFont val="Inherit"/>
        <family val="2"/>
      </rPr>
      <t>円</t>
    </r>
  </si>
  <si>
    <r>
      <t>1,408.2</t>
    </r>
    <r>
      <rPr>
        <sz val="8"/>
        <color rgb="FF666666"/>
        <rFont val="Inherit"/>
        <family val="2"/>
      </rPr>
      <t>円</t>
    </r>
  </si>
  <si>
    <r>
      <t>123.5</t>
    </r>
    <r>
      <rPr>
        <sz val="8"/>
        <color rgb="FF666666"/>
        <rFont val="Inherit"/>
        <family val="2"/>
      </rPr>
      <t>円</t>
    </r>
  </si>
  <si>
    <r>
      <t>1,546.0</t>
    </r>
    <r>
      <rPr>
        <sz val="8"/>
        <color rgb="FF666666"/>
        <rFont val="Inherit"/>
        <family val="2"/>
      </rPr>
      <t>円</t>
    </r>
  </si>
  <si>
    <r>
      <t>133.3</t>
    </r>
    <r>
      <rPr>
        <sz val="8"/>
        <color rgb="FF666666"/>
        <rFont val="Inherit"/>
        <family val="2"/>
      </rPr>
      <t>円</t>
    </r>
  </si>
  <si>
    <r>
      <t>1,654.2</t>
    </r>
    <r>
      <rPr>
        <sz val="8"/>
        <color rgb="FF666666"/>
        <rFont val="Inherit"/>
        <family val="2"/>
      </rPr>
      <t>円</t>
    </r>
  </si>
  <si>
    <r>
      <t>140.3</t>
    </r>
    <r>
      <rPr>
        <sz val="8"/>
        <color rgb="FF666666"/>
        <rFont val="Inherit"/>
        <family val="2"/>
      </rPr>
      <t>円</t>
    </r>
  </si>
  <si>
    <r>
      <t>1,738.5</t>
    </r>
    <r>
      <rPr>
        <sz val="8"/>
        <color rgb="FF666666"/>
        <rFont val="Inherit"/>
        <family val="2"/>
      </rPr>
      <t>円</t>
    </r>
  </si>
  <si>
    <r>
      <t>119.5</t>
    </r>
    <r>
      <rPr>
        <sz val="8"/>
        <color rgb="FF666666"/>
        <rFont val="Inherit"/>
        <family val="2"/>
      </rPr>
      <t>円</t>
    </r>
  </si>
  <si>
    <r>
      <t>1,814.6</t>
    </r>
    <r>
      <rPr>
        <sz val="8"/>
        <color rgb="FF666666"/>
        <rFont val="Inherit"/>
        <family val="2"/>
      </rPr>
      <t>円</t>
    </r>
  </si>
  <si>
    <r>
      <t>215.1</t>
    </r>
    <r>
      <rPr>
        <sz val="8"/>
        <color rgb="FF666666"/>
        <rFont val="Inherit"/>
        <family val="2"/>
      </rPr>
      <t>円</t>
    </r>
  </si>
  <si>
    <r>
      <t>2,005.0</t>
    </r>
    <r>
      <rPr>
        <sz val="8"/>
        <color rgb="FF666666"/>
        <rFont val="Inherit"/>
        <family val="2"/>
      </rPr>
      <t>円</t>
    </r>
  </si>
  <si>
    <t>2022/02予</t>
  </si>
  <si>
    <r>
      <t>424.1</t>
    </r>
    <r>
      <rPr>
        <sz val="8"/>
        <color rgb="FF666666"/>
        <rFont val="Inherit"/>
        <family val="2"/>
      </rPr>
      <t>円</t>
    </r>
  </si>
  <si>
    <t>16.50 円</t>
  </si>
  <si>
    <t>18.00 円</t>
  </si>
  <si>
    <t>21.50 円</t>
  </si>
  <si>
    <t>25.00 円</t>
  </si>
  <si>
    <t>27.50 円</t>
  </si>
  <si>
    <t>30.00 円</t>
  </si>
  <si>
    <t>35.00 円</t>
  </si>
  <si>
    <t>2022/02(予)</t>
  </si>
  <si>
    <r>
      <t>63.5</t>
    </r>
    <r>
      <rPr>
        <sz val="8"/>
        <color rgb="FF666666"/>
        <rFont val="Inherit"/>
        <family val="2"/>
      </rPr>
      <t>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</si>
</sst>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0" fontId="12" fillId="7" borderId="3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177" fontId="2" fillId="11" borderId="0" xfId="2" applyNumberFormat="1" applyFont="1" applyFill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14" borderId="0" xfId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56" fontId="2" fillId="0" borderId="0" xfId="0" applyNumberFormat="1" applyFont="1" applyAlignment="1">
      <alignment vertical="center"/>
    </xf>
    <xf numFmtId="0" fontId="11" fillId="6" borderId="2" xfId="0" applyFont="1" applyFill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39479</c:v>
                </c:pt>
                <c:pt idx="1">
                  <c:v>39845</c:v>
                </c:pt>
                <c:pt idx="2">
                  <c:v>40210</c:v>
                </c:pt>
                <c:pt idx="3">
                  <c:v>40575</c:v>
                </c:pt>
                <c:pt idx="4">
                  <c:v>40940</c:v>
                </c:pt>
                <c:pt idx="5">
                  <c:v>41306</c:v>
                </c:pt>
                <c:pt idx="6">
                  <c:v>41671</c:v>
                </c:pt>
                <c:pt idx="7">
                  <c:v>42036</c:v>
                </c:pt>
                <c:pt idx="8">
                  <c:v>42401</c:v>
                </c:pt>
                <c:pt idx="9">
                  <c:v>42767</c:v>
                </c:pt>
                <c:pt idx="10">
                  <c:v>43132</c:v>
                </c:pt>
                <c:pt idx="11">
                  <c:v>43497</c:v>
                </c:pt>
                <c:pt idx="12">
                  <c:v>43862</c:v>
                </c:pt>
                <c:pt idx="13">
                  <c:v>44228</c:v>
                </c:pt>
                <c:pt idx="14" formatCode="General">
                  <c:v>2022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1432</c:v>
                </c:pt>
                <c:pt idx="1">
                  <c:v>839</c:v>
                </c:pt>
                <c:pt idx="2">
                  <c:v>2834</c:v>
                </c:pt>
                <c:pt idx="3">
                  <c:v>3276</c:v>
                </c:pt>
                <c:pt idx="4">
                  <c:v>4280</c:v>
                </c:pt>
                <c:pt idx="5">
                  <c:v>4568</c:v>
                </c:pt>
                <c:pt idx="6">
                  <c:v>5292</c:v>
                </c:pt>
                <c:pt idx="7">
                  <c:v>5828</c:v>
                </c:pt>
                <c:pt idx="8">
                  <c:v>4763</c:v>
                </c:pt>
                <c:pt idx="9">
                  <c:v>5009</c:v>
                </c:pt>
                <c:pt idx="10">
                  <c:v>5408</c:v>
                </c:pt>
                <c:pt idx="11">
                  <c:v>5689</c:v>
                </c:pt>
                <c:pt idx="12">
                  <c:v>4846</c:v>
                </c:pt>
                <c:pt idx="13">
                  <c:v>8725</c:v>
                </c:pt>
                <c:pt idx="14">
                  <c:v>10304</c:v>
                </c:pt>
                <c:pt idx="15">
                  <c:v>8695.3994399999992</c:v>
                </c:pt>
                <c:pt idx="16">
                  <c:v>8825.8304315999976</c:v>
                </c:pt>
                <c:pt idx="17">
                  <c:v>8958.2178880739957</c:v>
                </c:pt>
                <c:pt idx="18">
                  <c:v>9092.5911563951049</c:v>
                </c:pt>
                <c:pt idx="19">
                  <c:v>9228.9800237410309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39479</c:v>
                </c:pt>
                <c:pt idx="1">
                  <c:v>39845</c:v>
                </c:pt>
                <c:pt idx="2">
                  <c:v>40210</c:v>
                </c:pt>
                <c:pt idx="3">
                  <c:v>40575</c:v>
                </c:pt>
                <c:pt idx="4">
                  <c:v>40940</c:v>
                </c:pt>
                <c:pt idx="5">
                  <c:v>41306</c:v>
                </c:pt>
                <c:pt idx="6">
                  <c:v>41671</c:v>
                </c:pt>
                <c:pt idx="7">
                  <c:v>42036</c:v>
                </c:pt>
                <c:pt idx="8">
                  <c:v>42401</c:v>
                </c:pt>
                <c:pt idx="9">
                  <c:v>42767</c:v>
                </c:pt>
                <c:pt idx="10">
                  <c:v>43132</c:v>
                </c:pt>
                <c:pt idx="11">
                  <c:v>43497</c:v>
                </c:pt>
                <c:pt idx="12">
                  <c:v>43862</c:v>
                </c:pt>
                <c:pt idx="13">
                  <c:v>44228</c:v>
                </c:pt>
                <c:pt idx="14" formatCode="General">
                  <c:v>2022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テンプレート!$L$9:$L$28</c:f>
              <c:numCache>
                <c:formatCode>0.0</c:formatCode>
                <c:ptCount val="20"/>
                <c:pt idx="0">
                  <c:v>35.299999999999997</c:v>
                </c:pt>
                <c:pt idx="1">
                  <c:v>20.7</c:v>
                </c:pt>
                <c:pt idx="2">
                  <c:v>69.900000000000006</c:v>
                </c:pt>
                <c:pt idx="3">
                  <c:v>80.8</c:v>
                </c:pt>
                <c:pt idx="4">
                  <c:v>105.5</c:v>
                </c:pt>
                <c:pt idx="5">
                  <c:v>112.6</c:v>
                </c:pt>
                <c:pt idx="6">
                  <c:v>130.5</c:v>
                </c:pt>
                <c:pt idx="7">
                  <c:v>143.69999999999999</c:v>
                </c:pt>
                <c:pt idx="8">
                  <c:v>117.4</c:v>
                </c:pt>
                <c:pt idx="9">
                  <c:v>123.5</c:v>
                </c:pt>
                <c:pt idx="10">
                  <c:v>133.30000000000001</c:v>
                </c:pt>
                <c:pt idx="11">
                  <c:v>140.30000000000001</c:v>
                </c:pt>
                <c:pt idx="12">
                  <c:v>119.5</c:v>
                </c:pt>
                <c:pt idx="13">
                  <c:v>215.1</c:v>
                </c:pt>
                <c:pt idx="14" formatCode="#,##0_);[Red]\(#,##0\)">
                  <c:v>254</c:v>
                </c:pt>
                <c:pt idx="15">
                  <c:v>214.37024865833811</c:v>
                </c:pt>
                <c:pt idx="16">
                  <c:v>217.58580238821312</c:v>
                </c:pt>
                <c:pt idx="17">
                  <c:v>220.84958942403628</c:v>
                </c:pt>
                <c:pt idx="18">
                  <c:v>224.1623332653968</c:v>
                </c:pt>
                <c:pt idx="19">
                  <c:v>227.52476826437774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39479</c:v>
                </c:pt>
                <c:pt idx="1">
                  <c:v>39845</c:v>
                </c:pt>
                <c:pt idx="2">
                  <c:v>40210</c:v>
                </c:pt>
                <c:pt idx="3">
                  <c:v>40575</c:v>
                </c:pt>
                <c:pt idx="4">
                  <c:v>40940</c:v>
                </c:pt>
                <c:pt idx="5">
                  <c:v>41306</c:v>
                </c:pt>
                <c:pt idx="6">
                  <c:v>41671</c:v>
                </c:pt>
                <c:pt idx="7">
                  <c:v>42036</c:v>
                </c:pt>
                <c:pt idx="8">
                  <c:v>42401</c:v>
                </c:pt>
                <c:pt idx="9">
                  <c:v>42767</c:v>
                </c:pt>
                <c:pt idx="10">
                  <c:v>43132</c:v>
                </c:pt>
                <c:pt idx="11">
                  <c:v>43497</c:v>
                </c:pt>
                <c:pt idx="12">
                  <c:v>43862</c:v>
                </c:pt>
                <c:pt idx="13">
                  <c:v>44228</c:v>
                </c:pt>
                <c:pt idx="14" formatCode="General">
                  <c:v>2022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テンプレート!$P$9:$P$28</c:f>
              <c:numCache>
                <c:formatCode>General</c:formatCode>
                <c:ptCount val="20"/>
                <c:pt idx="6" formatCode="#,##0_);[Red]\(#,##0\)">
                  <c:v>18</c:v>
                </c:pt>
                <c:pt idx="7" formatCode="#,##0_);[Red]\(#,##0\)">
                  <c:v>18</c:v>
                </c:pt>
                <c:pt idx="8" formatCode="#,##0_);[Red]\(#,##0\)">
                  <c:v>21.5</c:v>
                </c:pt>
                <c:pt idx="9" formatCode="#,##0_);[Red]\(#,##0\)">
                  <c:v>25</c:v>
                </c:pt>
                <c:pt idx="10" formatCode="#,##0_);[Red]\(#,##0\)">
                  <c:v>27.5</c:v>
                </c:pt>
                <c:pt idx="11" formatCode="#,##0_);[Red]\(#,##0\)">
                  <c:v>30</c:v>
                </c:pt>
                <c:pt idx="12" formatCode="#,##0_);[Red]\(#,##0\)">
                  <c:v>30</c:v>
                </c:pt>
                <c:pt idx="13" formatCode="#,##0_);[Red]\(#,##0\)">
                  <c:v>35</c:v>
                </c:pt>
                <c:pt idx="14" formatCode="#,##0_);[Red]\(#,##0\)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D-487F-941D-43D6DC8C1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37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81897209657304"/>
          <c:y val="7.1307086614173218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39479</c:v>
                </c:pt>
                <c:pt idx="1">
                  <c:v>39845</c:v>
                </c:pt>
                <c:pt idx="2">
                  <c:v>40210</c:v>
                </c:pt>
                <c:pt idx="3">
                  <c:v>40575</c:v>
                </c:pt>
                <c:pt idx="4">
                  <c:v>40940</c:v>
                </c:pt>
                <c:pt idx="5">
                  <c:v>41306</c:v>
                </c:pt>
                <c:pt idx="6">
                  <c:v>41671</c:v>
                </c:pt>
                <c:pt idx="7">
                  <c:v>42036</c:v>
                </c:pt>
                <c:pt idx="8">
                  <c:v>42401</c:v>
                </c:pt>
                <c:pt idx="9">
                  <c:v>42767</c:v>
                </c:pt>
                <c:pt idx="10">
                  <c:v>43132</c:v>
                </c:pt>
                <c:pt idx="11">
                  <c:v>43497</c:v>
                </c:pt>
                <c:pt idx="12">
                  <c:v>43862</c:v>
                </c:pt>
                <c:pt idx="13">
                  <c:v>44228</c:v>
                </c:pt>
                <c:pt idx="14" formatCode="General">
                  <c:v>2022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テンプレート!$F$9:$F$28</c:f>
              <c:numCache>
                <c:formatCode>#,##0_);[Red]\(#,##0\)</c:formatCode>
                <c:ptCount val="20"/>
                <c:pt idx="0">
                  <c:v>92874</c:v>
                </c:pt>
                <c:pt idx="1">
                  <c:v>89773</c:v>
                </c:pt>
                <c:pt idx="2">
                  <c:v>87399</c:v>
                </c:pt>
                <c:pt idx="3">
                  <c:v>88818</c:v>
                </c:pt>
                <c:pt idx="4">
                  <c:v>95330</c:v>
                </c:pt>
                <c:pt idx="5">
                  <c:v>97084</c:v>
                </c:pt>
                <c:pt idx="6">
                  <c:v>99244</c:v>
                </c:pt>
                <c:pt idx="7">
                  <c:v>101690</c:v>
                </c:pt>
                <c:pt idx="8">
                  <c:v>101308</c:v>
                </c:pt>
                <c:pt idx="9">
                  <c:v>103031</c:v>
                </c:pt>
                <c:pt idx="10">
                  <c:v>105232</c:v>
                </c:pt>
                <c:pt idx="11">
                  <c:v>109913</c:v>
                </c:pt>
                <c:pt idx="12">
                  <c:v>112684</c:v>
                </c:pt>
                <c:pt idx="13">
                  <c:v>178477</c:v>
                </c:pt>
                <c:pt idx="14">
                  <c:v>312992</c:v>
                </c:pt>
                <c:pt idx="15">
                  <c:v>181154.15499999997</c:v>
                </c:pt>
                <c:pt idx="16">
                  <c:v>183871.46732499995</c:v>
                </c:pt>
                <c:pt idx="17">
                  <c:v>186629.53933487492</c:v>
                </c:pt>
                <c:pt idx="18">
                  <c:v>189428.98242489801</c:v>
                </c:pt>
                <c:pt idx="19">
                  <c:v>192270.41716127147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39479</c:v>
                </c:pt>
                <c:pt idx="1">
                  <c:v>39845</c:v>
                </c:pt>
                <c:pt idx="2">
                  <c:v>40210</c:v>
                </c:pt>
                <c:pt idx="3">
                  <c:v>40575</c:v>
                </c:pt>
                <c:pt idx="4">
                  <c:v>40940</c:v>
                </c:pt>
                <c:pt idx="5">
                  <c:v>41306</c:v>
                </c:pt>
                <c:pt idx="6">
                  <c:v>41671</c:v>
                </c:pt>
                <c:pt idx="7">
                  <c:v>42036</c:v>
                </c:pt>
                <c:pt idx="8">
                  <c:v>42401</c:v>
                </c:pt>
                <c:pt idx="9">
                  <c:v>42767</c:v>
                </c:pt>
                <c:pt idx="10">
                  <c:v>43132</c:v>
                </c:pt>
                <c:pt idx="11">
                  <c:v>43497</c:v>
                </c:pt>
                <c:pt idx="12">
                  <c:v>43862</c:v>
                </c:pt>
                <c:pt idx="13">
                  <c:v>44228</c:v>
                </c:pt>
                <c:pt idx="14" formatCode="General">
                  <c:v>2022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テンプレート!$H$9:$H$28</c:f>
              <c:numCache>
                <c:formatCode>#,##0_);[Red]\(#,##0\)</c:formatCode>
                <c:ptCount val="20"/>
                <c:pt idx="0">
                  <c:v>4371</c:v>
                </c:pt>
                <c:pt idx="1">
                  <c:v>4792</c:v>
                </c:pt>
                <c:pt idx="2">
                  <c:v>5630</c:v>
                </c:pt>
                <c:pt idx="3">
                  <c:v>6169</c:v>
                </c:pt>
                <c:pt idx="4">
                  <c:v>8408</c:v>
                </c:pt>
                <c:pt idx="5">
                  <c:v>8223</c:v>
                </c:pt>
                <c:pt idx="6">
                  <c:v>8758</c:v>
                </c:pt>
                <c:pt idx="7">
                  <c:v>8790</c:v>
                </c:pt>
                <c:pt idx="8">
                  <c:v>8775</c:v>
                </c:pt>
                <c:pt idx="9">
                  <c:v>8842</c:v>
                </c:pt>
                <c:pt idx="10">
                  <c:v>9393</c:v>
                </c:pt>
                <c:pt idx="11">
                  <c:v>9904</c:v>
                </c:pt>
                <c:pt idx="12">
                  <c:v>9575</c:v>
                </c:pt>
                <c:pt idx="13">
                  <c:v>16018</c:v>
                </c:pt>
                <c:pt idx="14">
                  <c:v>18160</c:v>
                </c:pt>
                <c:pt idx="15">
                  <c:v>15941.565639999997</c:v>
                </c:pt>
                <c:pt idx="16">
                  <c:v>16180.689124599994</c:v>
                </c:pt>
                <c:pt idx="17">
                  <c:v>16423.399461468991</c:v>
                </c:pt>
                <c:pt idx="18">
                  <c:v>16669.750453391025</c:v>
                </c:pt>
                <c:pt idx="19">
                  <c:v>16919.796710191888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39479</c:v>
                </c:pt>
                <c:pt idx="1">
                  <c:v>39845</c:v>
                </c:pt>
                <c:pt idx="2">
                  <c:v>40210</c:v>
                </c:pt>
                <c:pt idx="3">
                  <c:v>40575</c:v>
                </c:pt>
                <c:pt idx="4">
                  <c:v>40940</c:v>
                </c:pt>
                <c:pt idx="5">
                  <c:v>41306</c:v>
                </c:pt>
                <c:pt idx="6">
                  <c:v>41671</c:v>
                </c:pt>
                <c:pt idx="7">
                  <c:v>42036</c:v>
                </c:pt>
                <c:pt idx="8">
                  <c:v>42401</c:v>
                </c:pt>
                <c:pt idx="9">
                  <c:v>42767</c:v>
                </c:pt>
                <c:pt idx="10">
                  <c:v>43132</c:v>
                </c:pt>
                <c:pt idx="11">
                  <c:v>43497</c:v>
                </c:pt>
                <c:pt idx="12">
                  <c:v>43862</c:v>
                </c:pt>
                <c:pt idx="13">
                  <c:v>44228</c:v>
                </c:pt>
                <c:pt idx="14" formatCode="General">
                  <c:v>2022</c:v>
                </c:pt>
                <c:pt idx="15" formatCode="General">
                  <c:v>2023</c:v>
                </c:pt>
                <c:pt idx="16" formatCode="General">
                  <c:v>2024</c:v>
                </c:pt>
                <c:pt idx="17" formatCode="General">
                  <c:v>2025</c:v>
                </c:pt>
                <c:pt idx="18" formatCode="General">
                  <c:v>2026</c:v>
                </c:pt>
                <c:pt idx="19" formatCode="General">
                  <c:v>2027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1432</c:v>
                </c:pt>
                <c:pt idx="1">
                  <c:v>839</c:v>
                </c:pt>
                <c:pt idx="2">
                  <c:v>2834</c:v>
                </c:pt>
                <c:pt idx="3">
                  <c:v>3276</c:v>
                </c:pt>
                <c:pt idx="4">
                  <c:v>4280</c:v>
                </c:pt>
                <c:pt idx="5">
                  <c:v>4568</c:v>
                </c:pt>
                <c:pt idx="6">
                  <c:v>5292</c:v>
                </c:pt>
                <c:pt idx="7">
                  <c:v>5828</c:v>
                </c:pt>
                <c:pt idx="8">
                  <c:v>4763</c:v>
                </c:pt>
                <c:pt idx="9">
                  <c:v>5009</c:v>
                </c:pt>
                <c:pt idx="10">
                  <c:v>5408</c:v>
                </c:pt>
                <c:pt idx="11">
                  <c:v>5689</c:v>
                </c:pt>
                <c:pt idx="12">
                  <c:v>4846</c:v>
                </c:pt>
                <c:pt idx="13">
                  <c:v>8725</c:v>
                </c:pt>
                <c:pt idx="14">
                  <c:v>10304</c:v>
                </c:pt>
                <c:pt idx="15">
                  <c:v>8695.3994399999992</c:v>
                </c:pt>
                <c:pt idx="16">
                  <c:v>8825.8304315999976</c:v>
                </c:pt>
                <c:pt idx="17">
                  <c:v>8958.2178880739957</c:v>
                </c:pt>
                <c:pt idx="18">
                  <c:v>9092.5911563951049</c:v>
                </c:pt>
                <c:pt idx="19">
                  <c:v>9228.9800237410309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4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612905338704314E-2"/>
          <c:y val="0.15873805072024857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66676</xdr:colOff>
      <xdr:row>16</xdr:row>
      <xdr:rowOff>47625</xdr:rowOff>
    </xdr:from>
    <xdr:to>
      <xdr:col>28</xdr:col>
      <xdr:colOff>638176</xdr:colOff>
      <xdr:row>35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0.51515</cdr:x>
      <cdr:y>0.41806</cdr:y>
    </cdr:from>
    <cdr:to>
      <cdr:x>0.959</cdr:x>
      <cdr:y>0.46823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AD1E4241-CC9D-4338-AC56-5EF8EE4996A0}"/>
            </a:ext>
          </a:extLst>
        </cdr:cNvPr>
        <cdr:cNvCxnSpPr/>
      </cdr:nvCxnSpPr>
      <cdr:spPr>
        <a:xfrm xmlns:a="http://schemas.openxmlformats.org/drawingml/2006/main" flipV="1">
          <a:off x="2752722" y="1190616"/>
          <a:ext cx="2371723" cy="1428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0.10165</cdr:x>
      <cdr:y>0.0077</cdr:y>
    </cdr:from>
    <cdr:to>
      <cdr:x>0.61141</cdr:x>
      <cdr:y>0.12562</cdr:y>
    </cdr:to>
    <cdr:sp macro="" textlink="">
      <cdr:nvSpPr>
        <cdr:cNvPr id="3" name="タイトル 1">
          <a:extLst xmlns:a="http://schemas.openxmlformats.org/drawingml/2006/main">
            <a:ext uri="{FF2B5EF4-FFF2-40B4-BE49-F238E27FC236}">
              <a16:creationId xmlns:a16="http://schemas.microsoft.com/office/drawing/2014/main" id="{53387EFC-8CAB-499E-BB06-677562B89AFA}"/>
            </a:ext>
          </a:extLst>
        </cdr:cNvPr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543180" y="21922"/>
          <a:ext cx="2723895" cy="3358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horz" lIns="91440" tIns="45720" rIns="91440" bIns="45720" rtlCol="0" anchor="ctr">
          <a:no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dirty="0">
              <a:latin typeface="Open Sans" panose="020B0606030504020204" pitchFamily="34" charset="0"/>
            </a:rPr>
            <a:t>アークランドサカモト（</a:t>
          </a:r>
          <a:r>
            <a:rPr lang="en-US" altLang="ja-JP" sz="1400" dirty="0">
              <a:latin typeface="Open Sans" panose="020B0606030504020204" pitchFamily="34" charset="0"/>
            </a:rPr>
            <a:t>9842</a:t>
          </a:r>
          <a:r>
            <a:rPr lang="ja-JP" altLang="en-US" sz="1400" dirty="0">
              <a:latin typeface="Open Sans" panose="020B0606030504020204" pitchFamily="34" charset="0"/>
            </a:rPr>
            <a:t>）</a:t>
          </a:r>
          <a:endParaRPr kumimoji="1" lang="ja-JP" altLang="en-US" sz="2800" dirty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AC47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Q30" sqref="Q30"/>
    </sheetView>
  </sheetViews>
  <sheetFormatPr defaultRowHeight="12"/>
  <cols>
    <col min="1" max="1" width="9.375" style="1" customWidth="1"/>
    <col min="2" max="2" width="5.375" style="16" customWidth="1"/>
    <col min="3" max="3" width="7.875" style="16" customWidth="1"/>
    <col min="4" max="4" width="6.375" style="16" customWidth="1"/>
    <col min="5" max="5" width="9" style="16" bestFit="1" customWidth="1"/>
    <col min="6" max="6" width="7" style="16" customWidth="1"/>
    <col min="7" max="7" width="6.875" style="35" customWidth="1"/>
    <col min="8" max="8" width="5.875" style="16" customWidth="1"/>
    <col min="9" max="9" width="6.625" style="43" customWidth="1"/>
    <col min="10" max="10" width="6.125" style="16" customWidth="1"/>
    <col min="11" max="11" width="6.5" style="16" customWidth="1"/>
    <col min="12" max="12" width="6.375" style="16" customWidth="1"/>
    <col min="13" max="13" width="6.75" style="16" customWidth="1"/>
    <col min="14" max="14" width="4.75" style="16" bestFit="1" customWidth="1"/>
    <col min="15" max="15" width="5.125" style="16" customWidth="1"/>
    <col min="16" max="16" width="4.125" style="16" customWidth="1"/>
    <col min="17" max="17" width="5.5" style="16" customWidth="1"/>
    <col min="18" max="18" width="6.875" style="45" customWidth="1"/>
    <col min="19" max="19" width="5.5" style="45" customWidth="1"/>
    <col min="20" max="20" width="3.5" style="16" customWidth="1"/>
    <col min="21" max="21" width="6.375" style="45" customWidth="1"/>
    <col min="22" max="16384" width="9" style="16"/>
  </cols>
  <sheetData>
    <row r="1" spans="1:2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7" t="s">
        <v>34</v>
      </c>
      <c r="S1" s="67" t="s">
        <v>35</v>
      </c>
      <c r="U1" s="67" t="s">
        <v>37</v>
      </c>
      <c r="V1" s="72"/>
      <c r="W1" s="72"/>
      <c r="X1" s="72"/>
      <c r="Y1" s="72"/>
      <c r="Z1" s="72"/>
      <c r="AA1" s="72"/>
      <c r="AB1" s="72"/>
      <c r="AC1" s="72"/>
    </row>
    <row r="2" spans="1:29" ht="41.25" customHeight="1" thickBot="1">
      <c r="A2" s="60" t="s">
        <v>38</v>
      </c>
      <c r="B2" s="42">
        <v>1601</v>
      </c>
      <c r="C2" s="9"/>
      <c r="D2" s="9"/>
      <c r="E2" s="36">
        <f>+E22</f>
        <v>44228</v>
      </c>
      <c r="F2" s="48">
        <f t="shared" ref="F2:M2" si="0">+F22</f>
        <v>178477</v>
      </c>
      <c r="G2" s="49">
        <f t="shared" si="0"/>
        <v>0.58387171204430088</v>
      </c>
      <c r="H2" s="9">
        <f t="shared" si="0"/>
        <v>16018</v>
      </c>
      <c r="I2" s="50">
        <f t="shared" si="0"/>
        <v>8.974825887929537E-2</v>
      </c>
      <c r="J2" s="48">
        <f t="shared" si="0"/>
        <v>8725</v>
      </c>
      <c r="K2" s="50">
        <f t="shared" si="0"/>
        <v>4.8885850837923094E-2</v>
      </c>
      <c r="L2" s="9">
        <f t="shared" si="0"/>
        <v>215.1</v>
      </c>
      <c r="M2" s="9">
        <f t="shared" si="0"/>
        <v>2005</v>
      </c>
      <c r="N2" s="17">
        <f t="shared" ref="N2" si="1">+B2/L2</f>
        <v>7.4430497443049743</v>
      </c>
      <c r="O2" s="18">
        <f>+B2/M2</f>
        <v>0.79850374064837903</v>
      </c>
      <c r="P2" s="51">
        <f>+P22</f>
        <v>35</v>
      </c>
      <c r="Q2" s="52">
        <f t="shared" ref="Q2" si="2">+P2/B2</f>
        <v>2.1861336664584636E-2</v>
      </c>
      <c r="R2" s="9">
        <f t="shared" ref="R2:U2" si="3">+R22</f>
        <v>353379</v>
      </c>
      <c r="S2" s="9">
        <f t="shared" si="3"/>
        <v>81318</v>
      </c>
      <c r="T2" s="9">
        <f t="shared" si="3"/>
        <v>0.23011554167055767</v>
      </c>
      <c r="U2" s="9">
        <f t="shared" si="3"/>
        <v>148615</v>
      </c>
    </row>
    <row r="3" spans="1:29" ht="15.75" customHeight="1">
      <c r="A3" s="62">
        <v>44460</v>
      </c>
      <c r="B3" s="73" t="s">
        <v>28</v>
      </c>
      <c r="C3" s="74"/>
      <c r="D3" s="74"/>
      <c r="E3" s="53">
        <f>+G28</f>
        <v>1.4999999999999999E-2</v>
      </c>
      <c r="F3" s="45"/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61"/>
      <c r="S3" s="61"/>
      <c r="T3" s="45"/>
    </row>
    <row r="4" spans="1:29" s="45" customFormat="1" ht="15.75" customHeight="1">
      <c r="A4" s="1"/>
      <c r="B4" s="77" t="s">
        <v>29</v>
      </c>
      <c r="C4" s="78"/>
      <c r="D4" s="78"/>
      <c r="E4" s="54">
        <f>+K28</f>
        <v>4.8000000000000001E-2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61"/>
      <c r="S4" s="61"/>
    </row>
    <row r="5" spans="1:29" s="45" customFormat="1" ht="15.75" customHeight="1">
      <c r="A5" s="1"/>
      <c r="B5" s="77" t="s">
        <v>30</v>
      </c>
      <c r="C5" s="78"/>
      <c r="D5" s="78"/>
      <c r="E5" s="55">
        <f>+N28</f>
        <v>10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61"/>
      <c r="S5" s="61"/>
    </row>
    <row r="6" spans="1:29" s="45" customFormat="1" ht="15.75" customHeight="1">
      <c r="A6" s="63"/>
      <c r="B6" s="77" t="s">
        <v>31</v>
      </c>
      <c r="C6" s="78"/>
      <c r="D6" s="78"/>
      <c r="E6" s="55">
        <f>+B27</f>
        <v>2241.6233326539677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61"/>
      <c r="S6" s="61"/>
    </row>
    <row r="7" spans="1:29" s="45" customFormat="1" ht="15.75" customHeight="1" thickBot="1">
      <c r="A7" s="1"/>
      <c r="B7" s="79" t="s">
        <v>32</v>
      </c>
      <c r="C7" s="80"/>
      <c r="D7" s="80"/>
      <c r="E7" s="56">
        <f>+D27</f>
        <v>0.40013949572390239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61"/>
      <c r="S7" s="61"/>
    </row>
    <row r="8" spans="1:29">
      <c r="A8" s="34" t="s">
        <v>15</v>
      </c>
      <c r="C8" s="1" t="s">
        <v>27</v>
      </c>
      <c r="G8" s="14">
        <f>AVERAGE(G9:G21)</f>
        <v>1.6610162088669674E-2</v>
      </c>
      <c r="I8" s="14">
        <f>AVERAGE(I9:I21)</f>
        <v>7.8359794231094973E-2</v>
      </c>
      <c r="K8" s="14">
        <f>AVERAGE(K9:K21)</f>
        <v>4.1418865276701904E-2</v>
      </c>
      <c r="N8" s="13">
        <f>AVERAGE(N9:N21)</f>
        <v>10.535900225331581</v>
      </c>
      <c r="O8" s="13">
        <f>AVERAGE(O9:O21)</f>
        <v>0.79669022064982586</v>
      </c>
    </row>
    <row r="9" spans="1:29">
      <c r="A9" s="1">
        <v>9842</v>
      </c>
      <c r="B9" s="42">
        <v>559</v>
      </c>
      <c r="C9" s="47">
        <f t="shared" ref="C9:C19" si="4">+J9/L9*1000000</f>
        <v>40566572.237960346</v>
      </c>
      <c r="E9" s="36">
        <f>+コピー!B2</f>
        <v>39479</v>
      </c>
      <c r="F9" s="32">
        <f>+コピー!C2</f>
        <v>92874</v>
      </c>
      <c r="H9" s="32">
        <f>+コピー!E2</f>
        <v>4371</v>
      </c>
      <c r="I9" s="7">
        <f>+H9/F9</f>
        <v>4.7063763809031593E-2</v>
      </c>
      <c r="J9" s="32">
        <f>+コピー!I2</f>
        <v>1432</v>
      </c>
      <c r="K9" s="7">
        <f>+J9/F9</f>
        <v>1.5418739367314856E-2</v>
      </c>
      <c r="L9" s="33">
        <f>VALUE(SUBSTITUTE(コピー!K2,"円","　"))</f>
        <v>35.299999999999997</v>
      </c>
      <c r="M9" s="33">
        <f>VALUE(SUBSTITUTE(コピー!L2,"円","　"))</f>
        <v>761.6</v>
      </c>
      <c r="N9" s="10">
        <f t="shared" ref="N9:N22" si="5">+B9/L9</f>
        <v>15.835694050991503</v>
      </c>
      <c r="O9" s="10">
        <f>+B9/M9</f>
        <v>0.73398109243697474</v>
      </c>
    </row>
    <row r="10" spans="1:29">
      <c r="B10" s="42">
        <v>412</v>
      </c>
      <c r="C10" s="47">
        <f t="shared" si="4"/>
        <v>40531400.966183573</v>
      </c>
      <c r="E10" s="36">
        <f>+コピー!B3</f>
        <v>39845</v>
      </c>
      <c r="F10" s="32">
        <f>+コピー!C3</f>
        <v>89773</v>
      </c>
      <c r="G10" s="7">
        <f>+(F10-F9)/F9</f>
        <v>-3.3389323169024702E-2</v>
      </c>
      <c r="H10" s="32">
        <f>+コピー!E3</f>
        <v>4792</v>
      </c>
      <c r="I10" s="7">
        <f t="shared" ref="I10:I22" si="6">+H10/F10</f>
        <v>5.3379078342040483E-2</v>
      </c>
      <c r="J10" s="32">
        <f>+コピー!I3</f>
        <v>839</v>
      </c>
      <c r="K10" s="7">
        <f t="shared" ref="K10:K21" si="7">+J10/F10</f>
        <v>9.3457943925233638E-3</v>
      </c>
      <c r="L10" s="33">
        <f>VALUE(SUBSTITUTE(コピー!K3,"円","　"))</f>
        <v>20.7</v>
      </c>
      <c r="M10" s="33">
        <f>VALUE(SUBSTITUTE(コピー!L3,"円","　"))</f>
        <v>750.5</v>
      </c>
      <c r="N10" s="10">
        <f t="shared" si="5"/>
        <v>19.903381642512077</v>
      </c>
      <c r="O10" s="10">
        <f t="shared" ref="O10:O21" si="8">+B10/M10</f>
        <v>0.54896735509660222</v>
      </c>
    </row>
    <row r="11" spans="1:29">
      <c r="B11" s="42">
        <v>569</v>
      </c>
      <c r="C11" s="47">
        <f t="shared" si="4"/>
        <v>40543633.762517877</v>
      </c>
      <c r="E11" s="36">
        <f>+コピー!B4</f>
        <v>40210</v>
      </c>
      <c r="F11" s="32">
        <f>+コピー!C4</f>
        <v>87399</v>
      </c>
      <c r="G11" s="7">
        <f t="shared" ref="G11:G22" si="9">+(F11-F10)/F10</f>
        <v>-2.6444476624374814E-2</v>
      </c>
      <c r="H11" s="32">
        <f>+コピー!E4</f>
        <v>5630</v>
      </c>
      <c r="I11" s="7">
        <f t="shared" si="6"/>
        <v>6.4417213011590521E-2</v>
      </c>
      <c r="J11" s="32">
        <f>+コピー!I4</f>
        <v>2834</v>
      </c>
      <c r="K11" s="7">
        <f t="shared" si="7"/>
        <v>3.242600029748624E-2</v>
      </c>
      <c r="L11" s="33">
        <f>VALUE(SUBSTITUTE(コピー!K4,"円","　"))</f>
        <v>69.900000000000006</v>
      </c>
      <c r="M11" s="33">
        <f>VALUE(SUBSTITUTE(コピー!L4,"円","　"))</f>
        <v>809</v>
      </c>
      <c r="N11" s="10">
        <f t="shared" si="5"/>
        <v>8.1402002861230329</v>
      </c>
      <c r="O11" s="10">
        <f t="shared" si="8"/>
        <v>0.70333745364647715</v>
      </c>
    </row>
    <row r="12" spans="1:29">
      <c r="B12" s="42">
        <v>550</v>
      </c>
      <c r="C12" s="47">
        <f t="shared" si="4"/>
        <v>40544554.45544555</v>
      </c>
      <c r="E12" s="36">
        <f>+コピー!B5</f>
        <v>40575</v>
      </c>
      <c r="F12" s="32">
        <f>+コピー!C5</f>
        <v>88818</v>
      </c>
      <c r="G12" s="7">
        <f t="shared" si="9"/>
        <v>1.6235883705763225E-2</v>
      </c>
      <c r="H12" s="32">
        <f>+コピー!E5</f>
        <v>6169</v>
      </c>
      <c r="I12" s="7">
        <f t="shared" si="6"/>
        <v>6.945664167173321E-2</v>
      </c>
      <c r="J12" s="32">
        <f>+コピー!I5</f>
        <v>3276</v>
      </c>
      <c r="K12" s="7">
        <f t="shared" si="7"/>
        <v>3.6884415321218673E-2</v>
      </c>
      <c r="L12" s="33">
        <f>VALUE(SUBSTITUTE(コピー!K5,"円","　"))</f>
        <v>80.8</v>
      </c>
      <c r="M12" s="33">
        <f>VALUE(SUBSTITUTE(コピー!L5,"円","　"))</f>
        <v>876.4</v>
      </c>
      <c r="N12" s="10">
        <f t="shared" si="5"/>
        <v>6.8069306930693072</v>
      </c>
      <c r="O12" s="10">
        <f t="shared" si="8"/>
        <v>0.62756732085805567</v>
      </c>
    </row>
    <row r="13" spans="1:29">
      <c r="B13" s="42">
        <v>614</v>
      </c>
      <c r="C13" s="47">
        <f t="shared" si="4"/>
        <v>40568720.379146919</v>
      </c>
      <c r="E13" s="36">
        <f>+コピー!B6</f>
        <v>40940</v>
      </c>
      <c r="F13" s="32">
        <f>+コピー!C6</f>
        <v>95330</v>
      </c>
      <c r="G13" s="7">
        <f t="shared" si="9"/>
        <v>7.3318471481006106E-2</v>
      </c>
      <c r="H13" s="32">
        <f>+コピー!E6</f>
        <v>8408</v>
      </c>
      <c r="I13" s="7">
        <f t="shared" si="6"/>
        <v>8.8198888073009546E-2</v>
      </c>
      <c r="J13" s="32">
        <f>+コピー!I6</f>
        <v>4280</v>
      </c>
      <c r="K13" s="7">
        <f t="shared" si="7"/>
        <v>4.4896674708905904E-2</v>
      </c>
      <c r="L13" s="33">
        <f>VALUE(SUBSTITUTE(コピー!K6,"円","　"))</f>
        <v>105.5</v>
      </c>
      <c r="M13" s="33">
        <f>VALUE(SUBSTITUTE(コピー!L6,"円","　"))</f>
        <v>966.6</v>
      </c>
      <c r="N13" s="10">
        <f t="shared" si="5"/>
        <v>5.8199052132701423</v>
      </c>
      <c r="O13" s="10">
        <f t="shared" si="8"/>
        <v>0.63521622180840054</v>
      </c>
      <c r="R13" s="4">
        <v>63334</v>
      </c>
      <c r="S13" s="4">
        <v>39172</v>
      </c>
      <c r="T13" s="57">
        <f>+S13/R13</f>
        <v>0.61849875264470899</v>
      </c>
      <c r="U13" s="4">
        <v>3849</v>
      </c>
      <c r="V13" s="45"/>
      <c r="W13" s="45"/>
      <c r="X13" s="45"/>
      <c r="Y13" s="45"/>
      <c r="Z13" s="45"/>
    </row>
    <row r="14" spans="1:29">
      <c r="B14" s="42">
        <v>941</v>
      </c>
      <c r="C14" s="47">
        <f t="shared" si="4"/>
        <v>40568383.658969805</v>
      </c>
      <c r="E14" s="36">
        <f>+コピー!B7</f>
        <v>41306</v>
      </c>
      <c r="F14" s="32">
        <f>+コピー!C7</f>
        <v>97084</v>
      </c>
      <c r="G14" s="7">
        <f t="shared" si="9"/>
        <v>1.8399244728836674E-2</v>
      </c>
      <c r="H14" s="32">
        <f>+コピー!E7</f>
        <v>8223</v>
      </c>
      <c r="I14" s="7">
        <f t="shared" si="6"/>
        <v>8.469984755469491E-2</v>
      </c>
      <c r="J14" s="32">
        <f>+コピー!I7</f>
        <v>4568</v>
      </c>
      <c r="K14" s="7">
        <f t="shared" si="7"/>
        <v>4.7052037410901901E-2</v>
      </c>
      <c r="L14" s="33">
        <f>VALUE(SUBSTITUTE(コピー!K7,"円","　"))</f>
        <v>112.6</v>
      </c>
      <c r="M14" s="33">
        <f>VALUE(SUBSTITUTE(コピー!L7,"円","　"))</f>
        <v>1063.7</v>
      </c>
      <c r="N14" s="10">
        <f t="shared" si="5"/>
        <v>8.3570159857904098</v>
      </c>
      <c r="O14" s="10">
        <f t="shared" si="8"/>
        <v>0.88464792704709971</v>
      </c>
      <c r="P14" s="45"/>
      <c r="Q14" s="45"/>
      <c r="R14" s="4">
        <v>64909</v>
      </c>
      <c r="S14" s="4">
        <v>43139</v>
      </c>
      <c r="T14" s="57">
        <f t="shared" ref="T14:T23" si="10">+S14/R14</f>
        <v>0.66460737339968268</v>
      </c>
      <c r="U14" s="4">
        <v>3887</v>
      </c>
      <c r="V14" s="45"/>
      <c r="W14" s="45"/>
      <c r="X14" s="45"/>
      <c r="Y14" s="45"/>
      <c r="Z14" s="45"/>
    </row>
    <row r="15" spans="1:29">
      <c r="B15" s="42">
        <v>1036</v>
      </c>
      <c r="C15" s="47">
        <f t="shared" si="4"/>
        <v>40551724.137931034</v>
      </c>
      <c r="E15" s="36">
        <f>+コピー!B8</f>
        <v>41671</v>
      </c>
      <c r="F15" s="32">
        <f>+コピー!C8</f>
        <v>99244</v>
      </c>
      <c r="G15" s="7">
        <f t="shared" si="9"/>
        <v>2.2248774257344155E-2</v>
      </c>
      <c r="H15" s="32">
        <f>+コピー!E8</f>
        <v>8758</v>
      </c>
      <c r="I15" s="7">
        <f t="shared" si="6"/>
        <v>8.8247148442223214E-2</v>
      </c>
      <c r="J15" s="32">
        <f>+コピー!I8</f>
        <v>5292</v>
      </c>
      <c r="K15" s="7">
        <f t="shared" si="7"/>
        <v>5.3323122808431746E-2</v>
      </c>
      <c r="L15" s="33">
        <f>VALUE(SUBSTITUTE(コピー!K8,"円","　"))</f>
        <v>130.5</v>
      </c>
      <c r="M15" s="33">
        <f>VALUE(SUBSTITUTE(コピー!L8,"円","　"))</f>
        <v>1175.8</v>
      </c>
      <c r="N15" s="10">
        <f t="shared" si="5"/>
        <v>7.9386973180076632</v>
      </c>
      <c r="O15" s="10">
        <f t="shared" si="8"/>
        <v>0.88110222827011397</v>
      </c>
      <c r="P15" s="32">
        <f>VALUE(SUBSTITUTE(コピー!O8,"円","　"))</f>
        <v>18</v>
      </c>
      <c r="Q15" s="7">
        <f t="shared" ref="Q15:Q23" si="11">+P15/B15</f>
        <v>1.7374517374517374E-2</v>
      </c>
      <c r="R15" s="4">
        <v>69065</v>
      </c>
      <c r="S15" s="4">
        <v>47690</v>
      </c>
      <c r="T15" s="57">
        <f t="shared" si="10"/>
        <v>0.69050894085281977</v>
      </c>
      <c r="U15" s="4">
        <v>1973</v>
      </c>
      <c r="V15" s="45"/>
      <c r="W15" s="45"/>
      <c r="X15" s="45"/>
      <c r="Y15" s="45"/>
      <c r="Z15" s="45"/>
    </row>
    <row r="16" spans="1:29">
      <c r="B16" s="42">
        <v>1457</v>
      </c>
      <c r="C16" s="47">
        <f t="shared" si="4"/>
        <v>40556715.379262358</v>
      </c>
      <c r="E16" s="36">
        <f>+コピー!B9</f>
        <v>42036</v>
      </c>
      <c r="F16" s="32">
        <f>+コピー!C9</f>
        <v>101690</v>
      </c>
      <c r="G16" s="7">
        <f t="shared" si="9"/>
        <v>2.4646326226270606E-2</v>
      </c>
      <c r="H16" s="32">
        <f>+コピー!E9</f>
        <v>8790</v>
      </c>
      <c r="I16" s="7">
        <f t="shared" si="6"/>
        <v>8.6439177893598187E-2</v>
      </c>
      <c r="J16" s="32">
        <f>+コピー!I9</f>
        <v>5828</v>
      </c>
      <c r="K16" s="7">
        <f t="shared" si="7"/>
        <v>5.7311436719441437E-2</v>
      </c>
      <c r="L16" s="33">
        <f>VALUE(SUBSTITUTE(コピー!K9,"円","　"))</f>
        <v>143.69999999999999</v>
      </c>
      <c r="M16" s="33">
        <f>VALUE(SUBSTITUTE(コピー!L9,"円","　"))</f>
        <v>1308</v>
      </c>
      <c r="N16" s="10">
        <f t="shared" si="5"/>
        <v>10.139178844815589</v>
      </c>
      <c r="O16" s="10">
        <f t="shared" si="8"/>
        <v>1.1139143730886849</v>
      </c>
      <c r="P16" s="32">
        <f>VALUE(SUBSTITUTE(コピー!O9,"円","　"))</f>
        <v>18</v>
      </c>
      <c r="Q16" s="7">
        <f t="shared" si="11"/>
        <v>1.2354152367879203E-2</v>
      </c>
      <c r="R16" s="4">
        <v>78390</v>
      </c>
      <c r="S16" s="4">
        <v>53049</v>
      </c>
      <c r="T16" s="57">
        <f t="shared" si="10"/>
        <v>0.67673172598545728</v>
      </c>
      <c r="U16" s="4">
        <v>-213</v>
      </c>
      <c r="V16" s="45"/>
      <c r="W16" s="45"/>
      <c r="X16" s="45"/>
      <c r="Y16" s="45"/>
      <c r="Z16" s="45"/>
    </row>
    <row r="17" spans="1:26">
      <c r="B17" s="42">
        <v>1201</v>
      </c>
      <c r="C17" s="47">
        <f t="shared" si="4"/>
        <v>40570698.466780238</v>
      </c>
      <c r="E17" s="36">
        <f>+コピー!B10</f>
        <v>42401</v>
      </c>
      <c r="F17" s="32">
        <f>+コピー!C10</f>
        <v>101308</v>
      </c>
      <c r="G17" s="7">
        <f t="shared" si="9"/>
        <v>-3.7565148982200806E-3</v>
      </c>
      <c r="H17" s="32">
        <f>+コピー!E10</f>
        <v>8775</v>
      </c>
      <c r="I17" s="7">
        <f t="shared" si="6"/>
        <v>8.6617048999091881E-2</v>
      </c>
      <c r="J17" s="32">
        <f>+コピー!I10</f>
        <v>4763</v>
      </c>
      <c r="K17" s="7">
        <f t="shared" si="7"/>
        <v>4.7015043234492834E-2</v>
      </c>
      <c r="L17" s="33">
        <f>VALUE(SUBSTITUTE(コピー!K10,"円","　"))</f>
        <v>117.4</v>
      </c>
      <c r="M17" s="33">
        <f>VALUE(SUBSTITUTE(コピー!L10,"円","　"))</f>
        <v>1408.2</v>
      </c>
      <c r="N17" s="10">
        <f t="shared" si="5"/>
        <v>10.229982964224872</v>
      </c>
      <c r="O17" s="10">
        <f t="shared" si="8"/>
        <v>0.85286180940207357</v>
      </c>
      <c r="P17" s="32">
        <f>VALUE(SUBSTITUTE(コピー!O10,"円","　"))</f>
        <v>21.5</v>
      </c>
      <c r="Q17" s="7">
        <f t="shared" si="11"/>
        <v>1.7901748542880933E-2</v>
      </c>
      <c r="R17" s="4">
        <v>80340</v>
      </c>
      <c r="S17" s="4">
        <v>57113</v>
      </c>
      <c r="T17" s="57">
        <f t="shared" si="10"/>
        <v>0.71089121234752306</v>
      </c>
      <c r="U17" s="4">
        <v>-3863</v>
      </c>
      <c r="V17" s="45"/>
      <c r="W17" s="45"/>
      <c r="X17" s="45"/>
      <c r="Y17" s="45"/>
      <c r="Z17" s="45"/>
    </row>
    <row r="18" spans="1:26">
      <c r="B18" s="42">
        <v>1460</v>
      </c>
      <c r="C18" s="47">
        <f t="shared" si="4"/>
        <v>40558704.453441292</v>
      </c>
      <c r="E18" s="36">
        <f>+コピー!B11</f>
        <v>42767</v>
      </c>
      <c r="F18" s="32">
        <f>+コピー!C11</f>
        <v>103031</v>
      </c>
      <c r="G18" s="7">
        <f t="shared" si="9"/>
        <v>1.7007541359023968E-2</v>
      </c>
      <c r="H18" s="32">
        <f>+コピー!E11</f>
        <v>8842</v>
      </c>
      <c r="I18" s="7">
        <f t="shared" si="6"/>
        <v>8.5818831225553477E-2</v>
      </c>
      <c r="J18" s="32">
        <f>+コピー!I11</f>
        <v>5009</v>
      </c>
      <c r="K18" s="7">
        <f t="shared" si="7"/>
        <v>4.8616435829992914E-2</v>
      </c>
      <c r="L18" s="33">
        <f>VALUE(SUBSTITUTE(コピー!K11,"円","　"))</f>
        <v>123.5</v>
      </c>
      <c r="M18" s="33">
        <f>VALUE(SUBSTITUTE(コピー!L11,"円","　"))</f>
        <v>1546</v>
      </c>
      <c r="N18" s="10">
        <f t="shared" si="5"/>
        <v>11.821862348178138</v>
      </c>
      <c r="O18" s="10">
        <f t="shared" si="8"/>
        <v>0.94437257438551103</v>
      </c>
      <c r="P18" s="32">
        <f>VALUE(SUBSTITUTE(コピー!O11,"円","　"))</f>
        <v>25</v>
      </c>
      <c r="Q18" s="7">
        <f t="shared" si="11"/>
        <v>1.7123287671232876E-2</v>
      </c>
      <c r="R18" s="4">
        <v>87336</v>
      </c>
      <c r="S18" s="4">
        <v>62703</v>
      </c>
      <c r="T18" s="57">
        <f t="shared" si="10"/>
        <v>0.71795136026380879</v>
      </c>
      <c r="U18" s="4">
        <v>-6693</v>
      </c>
      <c r="V18" s="45"/>
      <c r="W18" s="45"/>
      <c r="X18" s="45"/>
      <c r="Y18" s="45"/>
      <c r="Z18" s="45"/>
    </row>
    <row r="19" spans="1:26">
      <c r="B19" s="42">
        <v>1672</v>
      </c>
      <c r="C19" s="47">
        <f t="shared" si="4"/>
        <v>40570142.535633907</v>
      </c>
      <c r="E19" s="36">
        <f>+コピー!B12</f>
        <v>43132</v>
      </c>
      <c r="F19" s="32">
        <f>+コピー!C12</f>
        <v>105232</v>
      </c>
      <c r="G19" s="7">
        <f t="shared" si="9"/>
        <v>2.1362502547776881E-2</v>
      </c>
      <c r="H19" s="32">
        <f>+コピー!E12</f>
        <v>9393</v>
      </c>
      <c r="I19" s="7">
        <f t="shared" si="6"/>
        <v>8.9259920936597237E-2</v>
      </c>
      <c r="J19" s="32">
        <f>+コピー!I12</f>
        <v>5408</v>
      </c>
      <c r="K19" s="7">
        <f t="shared" si="7"/>
        <v>5.139121179869241E-2</v>
      </c>
      <c r="L19" s="33">
        <f>VALUE(SUBSTITUTE(コピー!K12,"円","　"))</f>
        <v>133.30000000000001</v>
      </c>
      <c r="M19" s="33">
        <f>VALUE(SUBSTITUTE(コピー!L12,"円","　"))</f>
        <v>1654.2</v>
      </c>
      <c r="N19" s="10">
        <f t="shared" si="5"/>
        <v>12.543135783945985</v>
      </c>
      <c r="O19" s="10">
        <f t="shared" si="8"/>
        <v>1.0107604884536332</v>
      </c>
      <c r="P19" s="32">
        <f>VALUE(SUBSTITUTE(コピー!O12,"円","　"))</f>
        <v>27.5</v>
      </c>
      <c r="Q19" s="7">
        <f t="shared" si="11"/>
        <v>1.6447368421052631E-2</v>
      </c>
      <c r="R19" s="4">
        <v>90843</v>
      </c>
      <c r="S19" s="4">
        <v>67090</v>
      </c>
      <c r="T19" s="57">
        <f t="shared" si="10"/>
        <v>0.73852690906288876</v>
      </c>
      <c r="U19" s="4">
        <v>-14277</v>
      </c>
      <c r="V19" s="45"/>
      <c r="W19" s="45"/>
      <c r="X19" s="45"/>
      <c r="Y19" s="45"/>
      <c r="Z19" s="45"/>
    </row>
    <row r="20" spans="1:26">
      <c r="B20" s="42">
        <v>1329</v>
      </c>
      <c r="C20" s="47">
        <f>+J20/L20*1000000</f>
        <v>40548823.948681392</v>
      </c>
      <c r="E20" s="36">
        <f>+コピー!B13</f>
        <v>43497</v>
      </c>
      <c r="F20" s="32">
        <f>+コピー!C13</f>
        <v>109913</v>
      </c>
      <c r="G20" s="7">
        <f t="shared" si="9"/>
        <v>4.4482666869393339E-2</v>
      </c>
      <c r="H20" s="32">
        <f>+コピー!E13</f>
        <v>9904</v>
      </c>
      <c r="I20" s="7">
        <f t="shared" si="6"/>
        <v>9.0107630580550074E-2</v>
      </c>
      <c r="J20" s="32">
        <f>+コピー!I13</f>
        <v>5689</v>
      </c>
      <c r="K20" s="7">
        <f t="shared" si="7"/>
        <v>5.1759118575600706E-2</v>
      </c>
      <c r="L20" s="33">
        <f>VALUE(SUBSTITUTE(コピー!K13,"円","　"))</f>
        <v>140.30000000000001</v>
      </c>
      <c r="M20" s="33">
        <f>VALUE(SUBSTITUTE(コピー!L13,"円","　"))</f>
        <v>1738.5</v>
      </c>
      <c r="N20" s="10">
        <f t="shared" si="5"/>
        <v>9.4725588025659295</v>
      </c>
      <c r="O20" s="10">
        <f t="shared" si="8"/>
        <v>0.76445211389128565</v>
      </c>
      <c r="P20" s="32">
        <f>VALUE(SUBSTITUTE(コピー!O13,"円","　"))</f>
        <v>30</v>
      </c>
      <c r="Q20" s="7">
        <f>+P15/B20</f>
        <v>1.3544018058690745E-2</v>
      </c>
      <c r="R20" s="4">
        <v>97069</v>
      </c>
      <c r="S20" s="4">
        <v>70509</v>
      </c>
      <c r="T20" s="57">
        <f t="shared" si="10"/>
        <v>0.72638020377257417</v>
      </c>
      <c r="U20" s="4">
        <v>-16344</v>
      </c>
      <c r="V20" s="45"/>
      <c r="W20" s="45"/>
      <c r="X20" s="45"/>
      <c r="Y20" s="45"/>
      <c r="Z20" s="45"/>
    </row>
    <row r="21" spans="1:26">
      <c r="B21" s="42">
        <v>1190</v>
      </c>
      <c r="C21" s="47">
        <f>+J21/L21*1000000</f>
        <v>40552301.255230129</v>
      </c>
      <c r="E21" s="36">
        <f>+コピー!B14</f>
        <v>43862</v>
      </c>
      <c r="F21" s="32">
        <f>+コピー!C14</f>
        <v>112684</v>
      </c>
      <c r="G21" s="7">
        <f t="shared" si="9"/>
        <v>2.5210848580240735E-2</v>
      </c>
      <c r="H21" s="32">
        <f>+コピー!E14</f>
        <v>9575</v>
      </c>
      <c r="I21" s="7">
        <f t="shared" si="6"/>
        <v>8.4972134464520246E-2</v>
      </c>
      <c r="J21" s="32">
        <f>+コピー!I14</f>
        <v>4846</v>
      </c>
      <c r="K21" s="7">
        <f t="shared" si="7"/>
        <v>4.3005218132121686E-2</v>
      </c>
      <c r="L21" s="33">
        <f>VALUE(SUBSTITUTE(コピー!K14,"円","　"))</f>
        <v>119.5</v>
      </c>
      <c r="M21" s="33">
        <f>VALUE(SUBSTITUTE(コピー!L14,"円","　"))</f>
        <v>1814.6</v>
      </c>
      <c r="N21" s="10">
        <f t="shared" si="5"/>
        <v>9.9581589958159</v>
      </c>
      <c r="O21" s="10">
        <f t="shared" si="8"/>
        <v>0.65579191006282378</v>
      </c>
      <c r="P21" s="32">
        <f>VALUE(SUBSTITUTE(コピー!O14,"円","　"))</f>
        <v>30</v>
      </c>
      <c r="Q21" s="7">
        <f t="shared" si="11"/>
        <v>2.5210084033613446E-2</v>
      </c>
      <c r="R21" s="4">
        <v>105608</v>
      </c>
      <c r="S21" s="4">
        <v>73596</v>
      </c>
      <c r="T21" s="57">
        <f t="shared" si="10"/>
        <v>0.69687902431633963</v>
      </c>
      <c r="U21" s="4">
        <v>-14317</v>
      </c>
      <c r="V21" s="45"/>
      <c r="W21" s="45"/>
      <c r="X21" s="45"/>
      <c r="Y21" s="45"/>
      <c r="Z21" s="45"/>
    </row>
    <row r="22" spans="1:26">
      <c r="B22" s="42">
        <v>1466</v>
      </c>
      <c r="C22" s="47">
        <f>+J22/L22*1000000</f>
        <v>40562529.056252904</v>
      </c>
      <c r="D22" s="65">
        <v>44284</v>
      </c>
      <c r="E22" s="36">
        <f>+コピー!B15</f>
        <v>44228</v>
      </c>
      <c r="F22" s="32">
        <f>+コピー!C15</f>
        <v>178477</v>
      </c>
      <c r="G22" s="7">
        <f t="shared" si="9"/>
        <v>0.58387171204430088</v>
      </c>
      <c r="H22" s="32">
        <f>+コピー!E15</f>
        <v>16018</v>
      </c>
      <c r="I22" s="7">
        <f t="shared" si="6"/>
        <v>8.974825887929537E-2</v>
      </c>
      <c r="J22" s="32">
        <f>+コピー!I15</f>
        <v>8725</v>
      </c>
      <c r="K22" s="7">
        <f t="shared" ref="K22" si="12">+J22/F22</f>
        <v>4.8885850837923094E-2</v>
      </c>
      <c r="L22" s="33">
        <f>VALUE(SUBSTITUTE(コピー!K15,"円","　"))</f>
        <v>215.1</v>
      </c>
      <c r="M22" s="33">
        <f>VALUE(SUBSTITUTE(コピー!L15,"円","　"))</f>
        <v>2005</v>
      </c>
      <c r="N22" s="10">
        <f t="shared" si="5"/>
        <v>6.8154346815434685</v>
      </c>
      <c r="O22" s="10">
        <f t="shared" ref="O22" si="13">+B22/M22</f>
        <v>0.73117206982543637</v>
      </c>
      <c r="P22" s="32">
        <f>VALUE(SUBSTITUTE(コピー!O15,"円","　"))</f>
        <v>35</v>
      </c>
      <c r="Q22" s="7">
        <f t="shared" si="11"/>
        <v>2.3874488403819918E-2</v>
      </c>
      <c r="R22" s="4">
        <v>353379</v>
      </c>
      <c r="S22" s="4">
        <v>81318</v>
      </c>
      <c r="T22" s="57">
        <f t="shared" si="10"/>
        <v>0.23011554167055767</v>
      </c>
      <c r="U22" s="4">
        <v>148615</v>
      </c>
      <c r="V22" s="45"/>
      <c r="W22" s="45"/>
      <c r="X22" s="45"/>
      <c r="Y22" s="45"/>
      <c r="Z22" s="45"/>
    </row>
    <row r="23" spans="1:26">
      <c r="B23" s="42">
        <v>1594</v>
      </c>
      <c r="C23" s="66">
        <f t="shared" ref="C23:C28" si="14">+C22</f>
        <v>40562529.056252904</v>
      </c>
      <c r="D23" s="65"/>
      <c r="E23" s="31">
        <v>2022</v>
      </c>
      <c r="F23" s="32">
        <f>+AVERAGE(F31)*4</f>
        <v>312992</v>
      </c>
      <c r="G23" s="7">
        <f t="shared" ref="G23" si="15">+(F23-F22)/F22</f>
        <v>0.75368254733102868</v>
      </c>
      <c r="H23" s="32">
        <f>+AVERAGE(H31)*4</f>
        <v>18160</v>
      </c>
      <c r="I23" s="7">
        <f t="shared" ref="I23" si="16">+H23/F23</f>
        <v>5.8020652285042426E-2</v>
      </c>
      <c r="J23" s="32">
        <f>+AVERAGE(J31)*4</f>
        <v>10304</v>
      </c>
      <c r="K23" s="7">
        <f t="shared" ref="K23" si="17">+J23/F23</f>
        <v>3.2920969226050506E-2</v>
      </c>
      <c r="L23" s="32">
        <f>+AVERAGE(L31)*4</f>
        <v>254</v>
      </c>
      <c r="M23" s="45"/>
      <c r="N23" s="10">
        <f t="shared" ref="N23" si="18">+B23/L23</f>
        <v>6.2755905511811028</v>
      </c>
      <c r="O23" s="45"/>
      <c r="P23" s="32">
        <f>VALUE(SUBSTITUTE(コピー!O16,"円","　"))</f>
        <v>30</v>
      </c>
      <c r="Q23" s="7">
        <f t="shared" si="11"/>
        <v>1.8820577164366373E-2</v>
      </c>
      <c r="R23" s="4"/>
      <c r="S23" s="4"/>
      <c r="T23" s="57" t="e">
        <f t="shared" si="10"/>
        <v>#DIV/0!</v>
      </c>
      <c r="U23" s="4"/>
      <c r="V23" s="45"/>
      <c r="W23" s="45"/>
      <c r="X23" s="45"/>
      <c r="Y23" s="45"/>
      <c r="Z23" s="45"/>
    </row>
    <row r="24" spans="1:26">
      <c r="B24" s="46">
        <f t="shared" ref="B24" si="19">+L24*N24</f>
        <v>2143.702486583381</v>
      </c>
      <c r="C24" s="66">
        <f t="shared" si="14"/>
        <v>40562529.056252904</v>
      </c>
      <c r="D24" s="35"/>
      <c r="E24" s="31">
        <v>2023</v>
      </c>
      <c r="F24" s="46">
        <f>+F22*(1+G24)</f>
        <v>181154.15499999997</v>
      </c>
      <c r="G24" s="64">
        <v>1.4999999999999999E-2</v>
      </c>
      <c r="H24" s="46">
        <f t="shared" ref="H24" si="20">+F24*I24</f>
        <v>15941.565639999997</v>
      </c>
      <c r="I24" s="64">
        <v>8.7999999999999995E-2</v>
      </c>
      <c r="J24" s="46">
        <f t="shared" ref="J24" si="21">+F24*K24</f>
        <v>8695.3994399999992</v>
      </c>
      <c r="K24" s="64">
        <v>4.8000000000000001E-2</v>
      </c>
      <c r="L24" s="15">
        <f t="shared" ref="L24" si="22">+J24/C24*1000000</f>
        <v>214.37024865833811</v>
      </c>
      <c r="M24" s="45"/>
      <c r="N24" s="42">
        <v>10</v>
      </c>
      <c r="Q24" s="7"/>
      <c r="R24" s="4"/>
      <c r="S24" s="4"/>
      <c r="T24" s="57"/>
      <c r="U24" s="4"/>
    </row>
    <row r="25" spans="1:26">
      <c r="B25" s="46">
        <f t="shared" ref="B25:B26" si="23">+L25*N25</f>
        <v>2175.8580238821314</v>
      </c>
      <c r="C25" s="66">
        <f t="shared" si="14"/>
        <v>40562529.056252904</v>
      </c>
      <c r="D25" s="35"/>
      <c r="E25" s="31">
        <v>2024</v>
      </c>
      <c r="F25" s="46">
        <f t="shared" ref="F25:F26" si="24">+F24*(1+G25)</f>
        <v>183871.46732499995</v>
      </c>
      <c r="G25" s="64">
        <f t="shared" ref="G25:K26" si="25">+G24</f>
        <v>1.4999999999999999E-2</v>
      </c>
      <c r="H25" s="46">
        <f t="shared" ref="H25:H26" si="26">+F25*I25</f>
        <v>16180.689124599994</v>
      </c>
      <c r="I25" s="64">
        <f t="shared" ref="I25" si="27">+I24</f>
        <v>8.7999999999999995E-2</v>
      </c>
      <c r="J25" s="46">
        <f t="shared" ref="J25:J26" si="28">+F25*K25</f>
        <v>8825.8304315999976</v>
      </c>
      <c r="K25" s="64">
        <f t="shared" ref="K25" si="29">+K24</f>
        <v>4.8000000000000001E-2</v>
      </c>
      <c r="L25" s="15">
        <f t="shared" ref="L25:L26" si="30">+J25/C25*1000000</f>
        <v>217.58580238821312</v>
      </c>
      <c r="M25" s="43"/>
      <c r="N25" s="42">
        <f t="shared" ref="N25:N28" si="31">+N24</f>
        <v>10</v>
      </c>
      <c r="Q25" s="7"/>
      <c r="R25" s="4"/>
      <c r="S25" s="4"/>
      <c r="T25" s="57"/>
      <c r="U25" s="4"/>
    </row>
    <row r="26" spans="1:26">
      <c r="B26" s="46">
        <f t="shared" si="23"/>
        <v>2208.4958942403628</v>
      </c>
      <c r="C26" s="66">
        <f t="shared" si="14"/>
        <v>40562529.056252904</v>
      </c>
      <c r="D26" s="35"/>
      <c r="E26" s="31">
        <v>2025</v>
      </c>
      <c r="F26" s="46">
        <f t="shared" si="24"/>
        <v>186629.53933487492</v>
      </c>
      <c r="G26" s="64">
        <f t="shared" si="25"/>
        <v>1.4999999999999999E-2</v>
      </c>
      <c r="H26" s="46">
        <f t="shared" si="26"/>
        <v>16423.399461468991</v>
      </c>
      <c r="I26" s="64">
        <f t="shared" si="25"/>
        <v>8.7999999999999995E-2</v>
      </c>
      <c r="J26" s="46">
        <f t="shared" si="28"/>
        <v>8958.2178880739957</v>
      </c>
      <c r="K26" s="64">
        <f t="shared" si="25"/>
        <v>4.8000000000000001E-2</v>
      </c>
      <c r="L26" s="15">
        <f t="shared" si="30"/>
        <v>220.84958942403628</v>
      </c>
      <c r="M26" s="43"/>
      <c r="N26" s="42">
        <f t="shared" si="31"/>
        <v>10</v>
      </c>
      <c r="Q26" s="7"/>
      <c r="R26" s="4"/>
      <c r="S26" s="4"/>
      <c r="T26" s="57"/>
      <c r="U26" s="4"/>
    </row>
    <row r="27" spans="1:26" s="45" customFormat="1">
      <c r="A27" s="1"/>
      <c r="B27" s="46">
        <f t="shared" ref="B27:B28" si="32">+L27*N27</f>
        <v>2241.6233326539677</v>
      </c>
      <c r="C27" s="66">
        <f t="shared" si="14"/>
        <v>40562529.056252904</v>
      </c>
      <c r="D27" s="58">
        <f>+(B27-B2)/B2</f>
        <v>0.40013949572390239</v>
      </c>
      <c r="E27" s="31">
        <v>2026</v>
      </c>
      <c r="F27" s="46">
        <f t="shared" ref="F27:F28" si="33">+F26*(1+G27)</f>
        <v>189428.98242489801</v>
      </c>
      <c r="G27" s="64">
        <f t="shared" ref="G27" si="34">+G26</f>
        <v>1.4999999999999999E-2</v>
      </c>
      <c r="H27" s="46">
        <f t="shared" ref="H27:H28" si="35">+F27*I27</f>
        <v>16669.750453391025</v>
      </c>
      <c r="I27" s="64">
        <f t="shared" ref="I27" si="36">+I26</f>
        <v>8.7999999999999995E-2</v>
      </c>
      <c r="J27" s="46">
        <f t="shared" ref="J27:J28" si="37">+F27*K27</f>
        <v>9092.5911563951049</v>
      </c>
      <c r="K27" s="64">
        <f t="shared" ref="K27" si="38">+K26</f>
        <v>4.8000000000000001E-2</v>
      </c>
      <c r="L27" s="15">
        <f t="shared" ref="L27:L28" si="39">+J27/C27*1000000</f>
        <v>224.1623332653968</v>
      </c>
      <c r="N27" s="42">
        <f t="shared" si="31"/>
        <v>10</v>
      </c>
      <c r="Q27" s="7"/>
      <c r="R27" s="4"/>
      <c r="S27" s="4"/>
      <c r="T27" s="57"/>
      <c r="U27" s="4"/>
    </row>
    <row r="28" spans="1:26">
      <c r="B28" s="46">
        <f t="shared" si="32"/>
        <v>2275.2476826437774</v>
      </c>
      <c r="C28" s="66">
        <f t="shared" si="14"/>
        <v>40562529.056252904</v>
      </c>
      <c r="E28" s="31">
        <v>2027</v>
      </c>
      <c r="F28" s="46">
        <f t="shared" si="33"/>
        <v>192270.41716127147</v>
      </c>
      <c r="G28" s="64">
        <f t="shared" ref="G28" si="40">+G27</f>
        <v>1.4999999999999999E-2</v>
      </c>
      <c r="H28" s="46">
        <f t="shared" si="35"/>
        <v>16919.796710191888</v>
      </c>
      <c r="I28" s="64">
        <f t="shared" ref="I28" si="41">+I27</f>
        <v>8.7999999999999995E-2</v>
      </c>
      <c r="J28" s="46">
        <f t="shared" si="37"/>
        <v>9228.9800237410309</v>
      </c>
      <c r="K28" s="64">
        <f t="shared" ref="K28" si="42">+K27</f>
        <v>4.8000000000000001E-2</v>
      </c>
      <c r="L28" s="15">
        <f t="shared" si="39"/>
        <v>227.52476826437774</v>
      </c>
      <c r="M28" s="45"/>
      <c r="N28" s="42">
        <f t="shared" si="31"/>
        <v>10</v>
      </c>
      <c r="Q28" s="7"/>
      <c r="R28" s="4"/>
      <c r="S28" s="4"/>
      <c r="T28" s="57"/>
      <c r="U28" s="4"/>
    </row>
    <row r="29" spans="1:26">
      <c r="C29" s="47">
        <v>41381686</v>
      </c>
      <c r="D29" s="35"/>
      <c r="N29" s="35"/>
    </row>
    <row r="30" spans="1:26"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26">
      <c r="C31" s="70">
        <f>+コピー!P2</f>
        <v>44368</v>
      </c>
      <c r="D31" s="70" t="str">
        <f>+コピー!R2</f>
        <v>1Q</v>
      </c>
      <c r="E31" s="36">
        <f>+コピー!Q2</f>
        <v>44317</v>
      </c>
      <c r="F31" s="32">
        <f>+コピー!S2</f>
        <v>78248</v>
      </c>
      <c r="G31" s="7" t="e">
        <f t="shared" ref="G31:G34" si="43">+(F31-F30)/F30</f>
        <v>#DIV/0!</v>
      </c>
      <c r="H31" s="32">
        <f>+コピー!U2</f>
        <v>4540</v>
      </c>
      <c r="I31" s="7">
        <f t="shared" ref="I31" si="44">+H31/F31</f>
        <v>5.8020652285042426E-2</v>
      </c>
      <c r="J31" s="32">
        <f>+コピー!Y2</f>
        <v>2576</v>
      </c>
      <c r="K31" s="7">
        <f t="shared" ref="K31" si="45">+J31/F31</f>
        <v>3.2920969226050506E-2</v>
      </c>
      <c r="L31" s="33">
        <f>VALUE(SUBSTITUTE(コピー!AA2,"円","　"))</f>
        <v>63.5</v>
      </c>
    </row>
    <row r="32" spans="1:26">
      <c r="C32" s="70">
        <f>+コピー!P3</f>
        <v>0</v>
      </c>
      <c r="D32" s="70">
        <f>+コピー!R3</f>
        <v>0</v>
      </c>
      <c r="E32" s="36">
        <f>+コピー!Q3</f>
        <v>0</v>
      </c>
      <c r="F32" s="32">
        <f>+コピー!S3</f>
        <v>0</v>
      </c>
      <c r="G32" s="7">
        <f t="shared" si="43"/>
        <v>-1</v>
      </c>
      <c r="H32" s="32">
        <f>+コピー!U3</f>
        <v>0</v>
      </c>
      <c r="I32" s="7" t="e">
        <f t="shared" ref="I32:I34" si="46">+H32/F32</f>
        <v>#DIV/0!</v>
      </c>
      <c r="J32" s="32">
        <f>+コピー!Y3</f>
        <v>0</v>
      </c>
      <c r="K32" s="7" t="e">
        <f t="shared" ref="K32:K34" si="47">+J32/F32</f>
        <v>#DIV/0!</v>
      </c>
      <c r="L32" s="33" t="e">
        <f>VALUE(SUBSTITUTE(コピー!AA3,"円","　"))</f>
        <v>#VALUE!</v>
      </c>
      <c r="M32" s="45"/>
      <c r="N32" s="45"/>
      <c r="O32" s="45"/>
      <c r="P32" s="45"/>
      <c r="Q32" s="45"/>
    </row>
    <row r="33" spans="3:17">
      <c r="C33" s="70">
        <f>+コピー!P4</f>
        <v>0</v>
      </c>
      <c r="D33" s="70">
        <f>+コピー!R4</f>
        <v>0</v>
      </c>
      <c r="E33" s="36">
        <f>+コピー!Q4</f>
        <v>0</v>
      </c>
      <c r="F33" s="32">
        <f>+コピー!S4</f>
        <v>0</v>
      </c>
      <c r="G33" s="7" t="e">
        <f t="shared" si="43"/>
        <v>#DIV/0!</v>
      </c>
      <c r="H33" s="32">
        <f>+コピー!U4</f>
        <v>0</v>
      </c>
      <c r="I33" s="7" t="e">
        <f t="shared" si="46"/>
        <v>#DIV/0!</v>
      </c>
      <c r="J33" s="32">
        <f>+コピー!Y4</f>
        <v>0</v>
      </c>
      <c r="K33" s="7" t="e">
        <f t="shared" si="47"/>
        <v>#DIV/0!</v>
      </c>
      <c r="L33" s="33" t="e">
        <f>VALUE(SUBSTITUTE(コピー!AA4,"円","　"))</f>
        <v>#VALUE!</v>
      </c>
      <c r="M33" s="45"/>
      <c r="N33" s="45"/>
      <c r="O33" s="45"/>
      <c r="P33" s="45"/>
      <c r="Q33" s="45"/>
    </row>
    <row r="34" spans="3:17">
      <c r="C34" s="70">
        <f>+コピー!P5</f>
        <v>0</v>
      </c>
      <c r="D34" s="70">
        <f>+コピー!R5</f>
        <v>0</v>
      </c>
      <c r="E34" s="36">
        <f>+コピー!Q5</f>
        <v>0</v>
      </c>
      <c r="F34" s="32">
        <f>+コピー!S5</f>
        <v>0</v>
      </c>
      <c r="G34" s="7" t="e">
        <f t="shared" si="43"/>
        <v>#DIV/0!</v>
      </c>
      <c r="H34" s="32">
        <f>+コピー!U5</f>
        <v>0</v>
      </c>
      <c r="I34" s="7" t="e">
        <f t="shared" si="46"/>
        <v>#DIV/0!</v>
      </c>
      <c r="J34" s="32">
        <f>+コピー!Y5</f>
        <v>0</v>
      </c>
      <c r="K34" s="7" t="e">
        <f t="shared" si="47"/>
        <v>#DIV/0!</v>
      </c>
      <c r="L34" s="33" t="e">
        <f>VALUE(SUBSTITUTE(コピー!AA5,"円","　"))</f>
        <v>#VALUE!</v>
      </c>
      <c r="M34" s="45"/>
      <c r="N34" s="45"/>
      <c r="O34" s="45"/>
      <c r="P34" s="45"/>
      <c r="Q34" s="45"/>
    </row>
    <row r="35" spans="3:17">
      <c r="G35" s="16"/>
      <c r="I35" s="16"/>
      <c r="M35" s="45"/>
      <c r="N35" s="45"/>
      <c r="O35" s="45"/>
      <c r="P35" s="45"/>
      <c r="Q35" s="45"/>
    </row>
    <row r="36" spans="3:17"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3:17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3:17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3:17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3:17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</sheetData>
  <mergeCells count="7">
    <mergeCell ref="V1:AC1"/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6"/>
  <sheetViews>
    <sheetView workbookViewId="0">
      <selection activeCell="P3" sqref="P3"/>
    </sheetView>
  </sheetViews>
  <sheetFormatPr defaultRowHeight="18.75"/>
  <cols>
    <col min="1" max="1" width="3.625" customWidth="1"/>
    <col min="2" max="12" width="8" customWidth="1"/>
    <col min="13" max="13" width="3" customWidth="1"/>
    <col min="15" max="15" width="7.875" customWidth="1"/>
    <col min="17" max="27" width="7.125" customWidth="1"/>
  </cols>
  <sheetData>
    <row r="1" spans="2:27" s="37" customFormat="1" ht="19.5" thickBot="1">
      <c r="B1" s="37" t="s">
        <v>16</v>
      </c>
      <c r="C1" s="37" t="s">
        <v>17</v>
      </c>
      <c r="D1" s="38" t="s">
        <v>18</v>
      </c>
      <c r="E1" s="37" t="s">
        <v>19</v>
      </c>
      <c r="F1" s="38" t="s">
        <v>18</v>
      </c>
      <c r="G1" s="37" t="s">
        <v>20</v>
      </c>
      <c r="H1" s="38" t="s">
        <v>18</v>
      </c>
      <c r="I1" s="37" t="s">
        <v>21</v>
      </c>
      <c r="J1" s="38" t="s">
        <v>18</v>
      </c>
      <c r="K1" s="37" t="s">
        <v>22</v>
      </c>
      <c r="L1" s="37" t="s">
        <v>23</v>
      </c>
      <c r="O1" s="37" t="s">
        <v>24</v>
      </c>
      <c r="Q1" s="37" t="s">
        <v>16</v>
      </c>
      <c r="S1" s="37" t="s">
        <v>17</v>
      </c>
      <c r="T1" s="38" t="s">
        <v>18</v>
      </c>
      <c r="U1" s="37" t="s">
        <v>3</v>
      </c>
      <c r="V1" s="38" t="s">
        <v>18</v>
      </c>
      <c r="W1" s="37" t="s">
        <v>20</v>
      </c>
      <c r="X1" s="38" t="s">
        <v>18</v>
      </c>
      <c r="Y1" s="37" t="s">
        <v>4</v>
      </c>
      <c r="Z1" s="38" t="s">
        <v>18</v>
      </c>
      <c r="AA1" s="37" t="s">
        <v>6</v>
      </c>
    </row>
    <row r="2" spans="2:27" ht="19.5" thickBot="1">
      <c r="B2" s="19">
        <v>39479</v>
      </c>
      <c r="C2" s="20">
        <v>92874</v>
      </c>
      <c r="D2" s="22">
        <v>-5.7000000000000002E-2</v>
      </c>
      <c r="E2" s="20">
        <v>4371</v>
      </c>
      <c r="F2" s="21">
        <v>9.5000000000000001E-2</v>
      </c>
      <c r="G2" s="20">
        <v>4501</v>
      </c>
      <c r="H2" s="21">
        <v>2.5000000000000001E-2</v>
      </c>
      <c r="I2" s="20">
        <v>1432</v>
      </c>
      <c r="J2" s="21">
        <v>8.6110000000000007</v>
      </c>
      <c r="K2" s="23" t="s">
        <v>39</v>
      </c>
      <c r="L2" s="29" t="s">
        <v>40</v>
      </c>
      <c r="N2" s="39"/>
      <c r="O2" s="40"/>
      <c r="P2" s="69">
        <v>44368</v>
      </c>
      <c r="Q2" s="24">
        <v>44317</v>
      </c>
      <c r="R2" s="68" t="s">
        <v>36</v>
      </c>
      <c r="S2" s="25">
        <v>78248</v>
      </c>
      <c r="T2" s="27">
        <v>1.421</v>
      </c>
      <c r="U2" s="25">
        <v>4540</v>
      </c>
      <c r="V2" s="27">
        <v>0.14899999999999999</v>
      </c>
      <c r="W2" s="25">
        <v>5178</v>
      </c>
      <c r="X2" s="27">
        <v>0.23699999999999999</v>
      </c>
      <c r="Y2" s="25">
        <v>2576</v>
      </c>
      <c r="Z2" s="27">
        <v>0.109</v>
      </c>
      <c r="AA2" s="30" t="s">
        <v>77</v>
      </c>
    </row>
    <row r="3" spans="2:27" ht="19.5" thickBot="1">
      <c r="B3" s="24">
        <v>39845</v>
      </c>
      <c r="C3" s="25">
        <v>89773</v>
      </c>
      <c r="D3" s="26">
        <v>-3.3000000000000002E-2</v>
      </c>
      <c r="E3" s="25">
        <v>4792</v>
      </c>
      <c r="F3" s="27">
        <v>9.6000000000000002E-2</v>
      </c>
      <c r="G3" s="25">
        <v>4835</v>
      </c>
      <c r="H3" s="27">
        <v>7.3999999999999996E-2</v>
      </c>
      <c r="I3" s="59">
        <v>839</v>
      </c>
      <c r="J3" s="26">
        <v>-0.41399999999999998</v>
      </c>
      <c r="K3" s="28" t="s">
        <v>41</v>
      </c>
      <c r="L3" s="30" t="s">
        <v>42</v>
      </c>
      <c r="N3" s="39"/>
      <c r="O3" s="40"/>
      <c r="P3" s="69"/>
    </row>
    <row r="4" spans="2:27" ht="19.5" thickBot="1">
      <c r="B4" s="19">
        <v>40210</v>
      </c>
      <c r="C4" s="20">
        <v>87399</v>
      </c>
      <c r="D4" s="22">
        <v>-2.5999999999999999E-2</v>
      </c>
      <c r="E4" s="20">
        <v>5630</v>
      </c>
      <c r="F4" s="21">
        <v>0.17499999999999999</v>
      </c>
      <c r="G4" s="20">
        <v>6052</v>
      </c>
      <c r="H4" s="21">
        <v>0.252</v>
      </c>
      <c r="I4" s="20">
        <v>2834</v>
      </c>
      <c r="J4" s="21">
        <v>2.3780000000000001</v>
      </c>
      <c r="K4" s="23" t="s">
        <v>43</v>
      </c>
      <c r="L4" s="29" t="s">
        <v>44</v>
      </c>
      <c r="N4" s="39"/>
      <c r="O4" s="40"/>
      <c r="P4" s="69"/>
    </row>
    <row r="5" spans="2:27" ht="19.5" thickBot="1">
      <c r="B5" s="24">
        <v>40575</v>
      </c>
      <c r="C5" s="25">
        <v>88818</v>
      </c>
      <c r="D5" s="27">
        <v>1.6E-2</v>
      </c>
      <c r="E5" s="25">
        <v>6169</v>
      </c>
      <c r="F5" s="27">
        <v>9.6000000000000002E-2</v>
      </c>
      <c r="G5" s="25">
        <v>6540</v>
      </c>
      <c r="H5" s="27">
        <v>8.1000000000000003E-2</v>
      </c>
      <c r="I5" s="25">
        <v>3276</v>
      </c>
      <c r="J5" s="27">
        <v>0.156</v>
      </c>
      <c r="K5" s="28" t="s">
        <v>45</v>
      </c>
      <c r="L5" s="30" t="s">
        <v>46</v>
      </c>
      <c r="N5" s="39"/>
      <c r="O5" s="40"/>
      <c r="P5" s="69"/>
    </row>
    <row r="6" spans="2:27" ht="19.5" thickBot="1">
      <c r="B6" s="19">
        <v>40940</v>
      </c>
      <c r="C6" s="20">
        <v>95330</v>
      </c>
      <c r="D6" s="21">
        <v>7.2999999999999995E-2</v>
      </c>
      <c r="E6" s="20">
        <v>8408</v>
      </c>
      <c r="F6" s="21">
        <v>0.36299999999999999</v>
      </c>
      <c r="G6" s="20">
        <v>8960</v>
      </c>
      <c r="H6" s="21">
        <v>0.37</v>
      </c>
      <c r="I6" s="20">
        <v>4280</v>
      </c>
      <c r="J6" s="21">
        <v>0.30599999999999999</v>
      </c>
      <c r="K6" s="23" t="s">
        <v>47</v>
      </c>
      <c r="L6" s="29" t="s">
        <v>48</v>
      </c>
      <c r="N6" s="39"/>
      <c r="O6" s="40"/>
      <c r="P6" s="69"/>
    </row>
    <row r="7" spans="2:27" ht="19.5" thickBot="1">
      <c r="B7" s="24">
        <v>41306</v>
      </c>
      <c r="C7" s="25">
        <v>97084</v>
      </c>
      <c r="D7" s="27">
        <v>1.7999999999999999E-2</v>
      </c>
      <c r="E7" s="25">
        <v>8223</v>
      </c>
      <c r="F7" s="26">
        <v>-2.1999999999999999E-2</v>
      </c>
      <c r="G7" s="25">
        <v>8935</v>
      </c>
      <c r="H7" s="26">
        <v>-3.0000000000000001E-3</v>
      </c>
      <c r="I7" s="25">
        <v>4568</v>
      </c>
      <c r="J7" s="27">
        <v>6.7000000000000004E-2</v>
      </c>
      <c r="K7" s="28" t="s">
        <v>49</v>
      </c>
      <c r="L7" s="30" t="s">
        <v>50</v>
      </c>
      <c r="N7" s="39">
        <v>41306</v>
      </c>
      <c r="O7" s="40" t="s">
        <v>69</v>
      </c>
    </row>
    <row r="8" spans="2:27" ht="19.5" thickBot="1">
      <c r="B8" s="19">
        <v>41671</v>
      </c>
      <c r="C8" s="20">
        <v>99244</v>
      </c>
      <c r="D8" s="21">
        <v>2.1999999999999999E-2</v>
      </c>
      <c r="E8" s="20">
        <v>8758</v>
      </c>
      <c r="F8" s="21">
        <v>6.5000000000000002E-2</v>
      </c>
      <c r="G8" s="20">
        <v>9473</v>
      </c>
      <c r="H8" s="21">
        <v>0.06</v>
      </c>
      <c r="I8" s="20">
        <v>5292</v>
      </c>
      <c r="J8" s="21">
        <v>0.158</v>
      </c>
      <c r="K8" s="23" t="s">
        <v>51</v>
      </c>
      <c r="L8" s="29" t="s">
        <v>52</v>
      </c>
      <c r="N8" s="39">
        <v>41671</v>
      </c>
      <c r="O8" s="40" t="s">
        <v>70</v>
      </c>
    </row>
    <row r="9" spans="2:27" ht="19.5" thickBot="1">
      <c r="B9" s="24">
        <v>42036</v>
      </c>
      <c r="C9" s="25">
        <v>101690</v>
      </c>
      <c r="D9" s="27">
        <v>2.5000000000000001E-2</v>
      </c>
      <c r="E9" s="25">
        <v>8790</v>
      </c>
      <c r="F9" s="27">
        <v>4.0000000000000001E-3</v>
      </c>
      <c r="G9" s="25">
        <v>9645</v>
      </c>
      <c r="H9" s="27">
        <v>1.7999999999999999E-2</v>
      </c>
      <c r="I9" s="25">
        <v>5828</v>
      </c>
      <c r="J9" s="27">
        <v>0.10100000000000001</v>
      </c>
      <c r="K9" s="28" t="s">
        <v>53</v>
      </c>
      <c r="L9" s="30" t="s">
        <v>54</v>
      </c>
      <c r="N9" s="39">
        <v>42036</v>
      </c>
      <c r="O9" s="40" t="s">
        <v>70</v>
      </c>
    </row>
    <row r="10" spans="2:27" ht="19.5" thickBot="1">
      <c r="B10" s="19">
        <v>42401</v>
      </c>
      <c r="C10" s="20">
        <v>101308</v>
      </c>
      <c r="D10" s="22">
        <v>-4.0000000000000001E-3</v>
      </c>
      <c r="E10" s="20">
        <v>8775</v>
      </c>
      <c r="F10" s="22">
        <v>-2E-3</v>
      </c>
      <c r="G10" s="20">
        <v>9468</v>
      </c>
      <c r="H10" s="22">
        <v>-1.7999999999999999E-2</v>
      </c>
      <c r="I10" s="20">
        <v>4763</v>
      </c>
      <c r="J10" s="22">
        <v>-0.183</v>
      </c>
      <c r="K10" s="23" t="s">
        <v>55</v>
      </c>
      <c r="L10" s="29" t="s">
        <v>56</v>
      </c>
      <c r="N10" s="39">
        <v>42401</v>
      </c>
      <c r="O10" s="40" t="s">
        <v>71</v>
      </c>
    </row>
    <row r="11" spans="2:27" ht="19.5" thickBot="1">
      <c r="B11" s="24">
        <v>42767</v>
      </c>
      <c r="C11" s="25">
        <v>103031</v>
      </c>
      <c r="D11" s="27">
        <v>1.7000000000000001E-2</v>
      </c>
      <c r="E11" s="25">
        <v>8842</v>
      </c>
      <c r="F11" s="27">
        <v>8.0000000000000002E-3</v>
      </c>
      <c r="G11" s="25">
        <v>9580</v>
      </c>
      <c r="H11" s="27">
        <v>1.2E-2</v>
      </c>
      <c r="I11" s="25">
        <v>5009</v>
      </c>
      <c r="J11" s="27">
        <v>5.1999999999999998E-2</v>
      </c>
      <c r="K11" s="28" t="s">
        <v>57</v>
      </c>
      <c r="L11" s="30" t="s">
        <v>58</v>
      </c>
      <c r="N11" s="39">
        <v>42767</v>
      </c>
      <c r="O11" s="40" t="s">
        <v>72</v>
      </c>
    </row>
    <row r="12" spans="2:27" ht="19.5" thickBot="1">
      <c r="B12" s="19">
        <v>43132</v>
      </c>
      <c r="C12" s="20">
        <v>105232</v>
      </c>
      <c r="D12" s="21">
        <v>2.1000000000000001E-2</v>
      </c>
      <c r="E12" s="20">
        <v>9393</v>
      </c>
      <c r="F12" s="21">
        <v>6.2E-2</v>
      </c>
      <c r="G12" s="20">
        <v>10037</v>
      </c>
      <c r="H12" s="21">
        <v>4.8000000000000001E-2</v>
      </c>
      <c r="I12" s="20">
        <v>5408</v>
      </c>
      <c r="J12" s="21">
        <v>0.08</v>
      </c>
      <c r="K12" s="23" t="s">
        <v>59</v>
      </c>
      <c r="L12" s="29" t="s">
        <v>60</v>
      </c>
      <c r="N12" s="39">
        <v>43132</v>
      </c>
      <c r="O12" s="40" t="s">
        <v>73</v>
      </c>
    </row>
    <row r="13" spans="2:27" ht="19.5" thickBot="1">
      <c r="B13" s="24">
        <v>43497</v>
      </c>
      <c r="C13" s="25">
        <v>109913</v>
      </c>
      <c r="D13" s="27">
        <v>4.3999999999999997E-2</v>
      </c>
      <c r="E13" s="25">
        <v>9904</v>
      </c>
      <c r="F13" s="27">
        <v>5.3999999999999999E-2</v>
      </c>
      <c r="G13" s="25">
        <v>10647</v>
      </c>
      <c r="H13" s="27">
        <v>6.0999999999999999E-2</v>
      </c>
      <c r="I13" s="25">
        <v>5689</v>
      </c>
      <c r="J13" s="27">
        <v>5.1999999999999998E-2</v>
      </c>
      <c r="K13" s="28" t="s">
        <v>61</v>
      </c>
      <c r="L13" s="30" t="s">
        <v>62</v>
      </c>
      <c r="N13" s="39">
        <v>43497</v>
      </c>
      <c r="O13" s="40" t="s">
        <v>74</v>
      </c>
    </row>
    <row r="14" spans="2:27" ht="19.5" thickBot="1">
      <c r="B14" s="19">
        <v>43862</v>
      </c>
      <c r="C14" s="20">
        <v>112684</v>
      </c>
      <c r="D14" s="21">
        <v>2.5000000000000001E-2</v>
      </c>
      <c r="E14" s="20">
        <v>9575</v>
      </c>
      <c r="F14" s="22">
        <v>-3.3000000000000002E-2</v>
      </c>
      <c r="G14" s="20">
        <v>10394</v>
      </c>
      <c r="H14" s="22">
        <v>-2.4E-2</v>
      </c>
      <c r="I14" s="20">
        <v>4846</v>
      </c>
      <c r="J14" s="22">
        <v>-0.14799999999999999</v>
      </c>
      <c r="K14" s="23" t="s">
        <v>63</v>
      </c>
      <c r="L14" s="29" t="s">
        <v>64</v>
      </c>
      <c r="N14" s="39">
        <v>43862</v>
      </c>
      <c r="O14" s="40" t="s">
        <v>74</v>
      </c>
    </row>
    <row r="15" spans="2:27" ht="19.5" thickBot="1">
      <c r="B15" s="24">
        <v>44228</v>
      </c>
      <c r="C15" s="25">
        <v>178477</v>
      </c>
      <c r="D15" s="27">
        <v>0.58399999999999996</v>
      </c>
      <c r="E15" s="25">
        <v>16018</v>
      </c>
      <c r="F15" s="27">
        <v>0.67300000000000004</v>
      </c>
      <c r="G15" s="25">
        <v>16956</v>
      </c>
      <c r="H15" s="27">
        <v>0.63100000000000001</v>
      </c>
      <c r="I15" s="25">
        <v>8725</v>
      </c>
      <c r="J15" s="27">
        <v>0.8</v>
      </c>
      <c r="K15" s="28" t="s">
        <v>65</v>
      </c>
      <c r="L15" s="30" t="s">
        <v>66</v>
      </c>
      <c r="N15" s="39">
        <v>44228</v>
      </c>
      <c r="O15" s="40" t="s">
        <v>75</v>
      </c>
    </row>
    <row r="16" spans="2:27" ht="19.5" thickBot="1">
      <c r="B16" s="71" t="s">
        <v>67</v>
      </c>
      <c r="C16" s="20">
        <v>365000</v>
      </c>
      <c r="D16" s="21">
        <v>1.0449999999999999</v>
      </c>
      <c r="E16" s="20">
        <v>20500</v>
      </c>
      <c r="F16" s="21">
        <v>0.28000000000000003</v>
      </c>
      <c r="G16" s="20">
        <v>19500</v>
      </c>
      <c r="H16" s="21">
        <v>0.15</v>
      </c>
      <c r="I16" s="20">
        <v>17200</v>
      </c>
      <c r="J16" s="21">
        <v>0.97099999999999997</v>
      </c>
      <c r="K16" s="23" t="s">
        <v>68</v>
      </c>
      <c r="L16" s="29" t="s">
        <v>33</v>
      </c>
      <c r="N16" s="41" t="s">
        <v>76</v>
      </c>
      <c r="O16" s="40" t="s">
        <v>74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2021-09-06T07:10:22Z</dcterms:created>
  <dcterms:modified xsi:type="dcterms:W3CDTF">2021-09-06T07:10:58Z</dcterms:modified>
</cp:coreProperties>
</file>