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13_ncr:1_{DE715A70-4374-421C-8E85-29CC2ED87B48}" xr6:coauthVersionLast="47" xr6:coauthVersionMax="47" xr10:uidLastSave="{00000000-0000-0000-0000-000000000000}"/>
  <bookViews>
    <workbookView xWindow="975" yWindow="-15990" windowWidth="27105" windowHeight="15750" xr2:uid="{00000000-000D-0000-FFFF-FFFF00000000}"/>
  </bookViews>
  <sheets>
    <sheet name="テンプレート" sheetId="3" r:id="rId1"/>
    <sheet name="コピー" sheetId="4" r:id="rId2"/>
    <sheet name="20211012" sheetId="10" r:id="rId3"/>
    <sheet name="20210712" sheetId="9" r:id="rId4"/>
    <sheet name="20210412" sheetId="8" r:id="rId5"/>
    <sheet name="20210114" sheetId="7" r:id="rId6"/>
    <sheet name="20201012" sheetId="6" r:id="rId7"/>
    <sheet name="20200713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0" l="1"/>
  <c r="J33" i="10"/>
  <c r="K33" i="10" s="1"/>
  <c r="I33" i="10"/>
  <c r="H33" i="10"/>
  <c r="G33" i="10"/>
  <c r="F33" i="10"/>
  <c r="E33" i="10"/>
  <c r="D33" i="10"/>
  <c r="C33" i="10"/>
  <c r="L32" i="10"/>
  <c r="K32" i="10"/>
  <c r="J32" i="10"/>
  <c r="I32" i="10"/>
  <c r="H32" i="10"/>
  <c r="G32" i="10"/>
  <c r="F32" i="10"/>
  <c r="E32" i="10"/>
  <c r="D32" i="10"/>
  <c r="C32" i="10"/>
  <c r="L31" i="10"/>
  <c r="J31" i="10"/>
  <c r="I31" i="10"/>
  <c r="H31" i="10"/>
  <c r="F31" i="10"/>
  <c r="G31" i="10" s="1"/>
  <c r="E31" i="10"/>
  <c r="D31" i="10"/>
  <c r="C31" i="10"/>
  <c r="L30" i="10"/>
  <c r="J30" i="10"/>
  <c r="K30" i="10" s="1"/>
  <c r="I30" i="10"/>
  <c r="H30" i="10"/>
  <c r="G30" i="10"/>
  <c r="F30" i="10"/>
  <c r="E30" i="10"/>
  <c r="D30" i="10"/>
  <c r="C30" i="10"/>
  <c r="K23" i="10"/>
  <c r="K24" i="10" s="1"/>
  <c r="K25" i="10" s="1"/>
  <c r="K26" i="10" s="1"/>
  <c r="K27" i="10" s="1"/>
  <c r="N22" i="10"/>
  <c r="N23" i="10" s="1"/>
  <c r="N24" i="10" s="1"/>
  <c r="N25" i="10" s="1"/>
  <c r="N26" i="10" s="1"/>
  <c r="N27" i="10" s="1"/>
  <c r="K22" i="10"/>
  <c r="I22" i="10"/>
  <c r="I23" i="10" s="1"/>
  <c r="I24" i="10" s="1"/>
  <c r="I25" i="10" s="1"/>
  <c r="I26" i="10" s="1"/>
  <c r="I27" i="10" s="1"/>
  <c r="G22" i="10"/>
  <c r="G23" i="10" s="1"/>
  <c r="G24" i="10" s="1"/>
  <c r="G25" i="10" s="1"/>
  <c r="G26" i="10" s="1"/>
  <c r="G27" i="10" s="1"/>
  <c r="F21" i="10"/>
  <c r="J21" i="10" s="1"/>
  <c r="N20" i="10"/>
  <c r="L20" i="10"/>
  <c r="J20" i="10"/>
  <c r="K20" i="10" s="1"/>
  <c r="I20" i="10"/>
  <c r="H20" i="10"/>
  <c r="F20" i="10"/>
  <c r="T19" i="10"/>
  <c r="T2" i="10" s="1"/>
  <c r="Q19" i="10"/>
  <c r="P19" i="10"/>
  <c r="O19" i="10"/>
  <c r="M19" i="10"/>
  <c r="L19" i="10"/>
  <c r="N19" i="10" s="1"/>
  <c r="E5" i="10" s="1"/>
  <c r="J19" i="10"/>
  <c r="H19" i="10"/>
  <c r="F19" i="10"/>
  <c r="F2" i="10" s="1"/>
  <c r="E19" i="10"/>
  <c r="T18" i="10"/>
  <c r="P18" i="10"/>
  <c r="Q18" i="10" s="1"/>
  <c r="O18" i="10"/>
  <c r="M18" i="10"/>
  <c r="L18" i="10"/>
  <c r="N18" i="10" s="1"/>
  <c r="J18" i="10"/>
  <c r="K18" i="10" s="1"/>
  <c r="H18" i="10"/>
  <c r="F18" i="10"/>
  <c r="I18" i="10" s="1"/>
  <c r="E18" i="10"/>
  <c r="T17" i="10"/>
  <c r="Q17" i="10"/>
  <c r="P17" i="10"/>
  <c r="O17" i="10"/>
  <c r="M17" i="10"/>
  <c r="L17" i="10"/>
  <c r="N17" i="10" s="1"/>
  <c r="J17" i="10"/>
  <c r="H17" i="10"/>
  <c r="F17" i="10"/>
  <c r="G17" i="10" s="1"/>
  <c r="E17" i="10"/>
  <c r="T16" i="10"/>
  <c r="P16" i="10"/>
  <c r="Q16" i="10" s="1"/>
  <c r="O16" i="10"/>
  <c r="M16" i="10"/>
  <c r="L16" i="10"/>
  <c r="C16" i="10" s="1"/>
  <c r="J16" i="10"/>
  <c r="K16" i="10" s="1"/>
  <c r="I16" i="10"/>
  <c r="H16" i="10"/>
  <c r="F16" i="10"/>
  <c r="G16" i="10" s="1"/>
  <c r="E16" i="10"/>
  <c r="T15" i="10"/>
  <c r="Q15" i="10"/>
  <c r="P15" i="10"/>
  <c r="O15" i="10"/>
  <c r="M15" i="10"/>
  <c r="L15" i="10"/>
  <c r="N15" i="10" s="1"/>
  <c r="J15" i="10"/>
  <c r="H15" i="10"/>
  <c r="F15" i="10"/>
  <c r="G15" i="10" s="1"/>
  <c r="E15" i="10"/>
  <c r="T14" i="10"/>
  <c r="P14" i="10"/>
  <c r="Q14" i="10" s="1"/>
  <c r="O14" i="10"/>
  <c r="M14" i="10"/>
  <c r="L14" i="10"/>
  <c r="C14" i="10" s="1"/>
  <c r="K14" i="10"/>
  <c r="J14" i="10"/>
  <c r="H14" i="10"/>
  <c r="I14" i="10" s="1"/>
  <c r="G14" i="10"/>
  <c r="F14" i="10"/>
  <c r="E14" i="10"/>
  <c r="T13" i="10"/>
  <c r="Q13" i="10"/>
  <c r="P13" i="10"/>
  <c r="M13" i="10"/>
  <c r="O13" i="10" s="1"/>
  <c r="L13" i="10"/>
  <c r="J13" i="10"/>
  <c r="K13" i="10" s="1"/>
  <c r="I13" i="10"/>
  <c r="H13" i="10"/>
  <c r="G13" i="10"/>
  <c r="F13" i="10"/>
  <c r="E13" i="10"/>
  <c r="C13" i="10"/>
  <c r="T12" i="10"/>
  <c r="P12" i="10"/>
  <c r="Q12" i="10" s="1"/>
  <c r="N12" i="10"/>
  <c r="M12" i="10"/>
  <c r="O12" i="10" s="1"/>
  <c r="L12" i="10"/>
  <c r="J12" i="10"/>
  <c r="K12" i="10" s="1"/>
  <c r="H12" i="10"/>
  <c r="I12" i="10" s="1"/>
  <c r="G12" i="10"/>
  <c r="F12" i="10"/>
  <c r="E12" i="10"/>
  <c r="C12" i="10"/>
  <c r="T11" i="10"/>
  <c r="P11" i="10"/>
  <c r="Q11" i="10" s="1"/>
  <c r="M11" i="10"/>
  <c r="O11" i="10" s="1"/>
  <c r="L11" i="10"/>
  <c r="N11" i="10" s="1"/>
  <c r="J11" i="10"/>
  <c r="K11" i="10" s="1"/>
  <c r="I11" i="10"/>
  <c r="H11" i="10"/>
  <c r="G11" i="10"/>
  <c r="F11" i="10"/>
  <c r="E11" i="10"/>
  <c r="C11" i="10"/>
  <c r="M10" i="10"/>
  <c r="L10" i="10"/>
  <c r="K10" i="10"/>
  <c r="J10" i="10"/>
  <c r="H10" i="10"/>
  <c r="I10" i="10" s="1"/>
  <c r="G10" i="10"/>
  <c r="F10" i="10"/>
  <c r="E10" i="10"/>
  <c r="C10" i="10"/>
  <c r="M9" i="10"/>
  <c r="L9" i="10"/>
  <c r="C9" i="10" s="1"/>
  <c r="K9" i="10"/>
  <c r="J9" i="10"/>
  <c r="I9" i="10"/>
  <c r="H9" i="10"/>
  <c r="F9" i="10"/>
  <c r="E9" i="10"/>
  <c r="U2" i="10"/>
  <c r="S2" i="10"/>
  <c r="R2" i="10"/>
  <c r="P2" i="10"/>
  <c r="M2" i="10"/>
  <c r="J2" i="10"/>
  <c r="H2" i="10"/>
  <c r="E2" i="10"/>
  <c r="O2" i="10"/>
  <c r="T19" i="3"/>
  <c r="T2" i="3" s="1"/>
  <c r="N20" i="3"/>
  <c r="K20" i="3"/>
  <c r="I20" i="3"/>
  <c r="G20" i="3"/>
  <c r="L20" i="3"/>
  <c r="J20" i="3"/>
  <c r="H20" i="3"/>
  <c r="F20" i="3"/>
  <c r="C31" i="3"/>
  <c r="D31" i="3"/>
  <c r="E31" i="3"/>
  <c r="F31" i="3"/>
  <c r="I31" i="3" s="1"/>
  <c r="H31" i="3"/>
  <c r="J31" i="3"/>
  <c r="L31" i="3"/>
  <c r="C32" i="3"/>
  <c r="D32" i="3"/>
  <c r="E32" i="3"/>
  <c r="F32" i="3"/>
  <c r="K32" i="3" s="1"/>
  <c r="G32" i="3"/>
  <c r="H32" i="3"/>
  <c r="I32" i="3" s="1"/>
  <c r="J32" i="3"/>
  <c r="L32" i="3"/>
  <c r="C33" i="3"/>
  <c r="D33" i="3"/>
  <c r="E33" i="3"/>
  <c r="F33" i="3"/>
  <c r="G33" i="3"/>
  <c r="H33" i="3"/>
  <c r="I33" i="3"/>
  <c r="J33" i="3"/>
  <c r="K33" i="3" s="1"/>
  <c r="L33" i="3"/>
  <c r="C30" i="3"/>
  <c r="D30" i="3"/>
  <c r="E30" i="3"/>
  <c r="F30" i="3"/>
  <c r="G30" i="3"/>
  <c r="H30" i="3"/>
  <c r="I30" i="3" s="1"/>
  <c r="J30" i="3"/>
  <c r="K30" i="3"/>
  <c r="L30" i="3"/>
  <c r="L35" i="9"/>
  <c r="J35" i="9"/>
  <c r="K35" i="9" s="1"/>
  <c r="I35" i="9"/>
  <c r="H35" i="9"/>
  <c r="G35" i="9"/>
  <c r="F35" i="9"/>
  <c r="E35" i="9"/>
  <c r="D35" i="9"/>
  <c r="C35" i="9"/>
  <c r="L34" i="9"/>
  <c r="J34" i="9"/>
  <c r="H34" i="9"/>
  <c r="F34" i="9"/>
  <c r="K34" i="9" s="1"/>
  <c r="E34" i="9"/>
  <c r="D34" i="9"/>
  <c r="C34" i="9"/>
  <c r="L33" i="9"/>
  <c r="J33" i="9"/>
  <c r="H33" i="9"/>
  <c r="F33" i="9"/>
  <c r="G33" i="9" s="1"/>
  <c r="E33" i="9"/>
  <c r="D33" i="9"/>
  <c r="C33" i="9"/>
  <c r="L32" i="9"/>
  <c r="J32" i="9"/>
  <c r="K32" i="9" s="1"/>
  <c r="H32" i="9"/>
  <c r="F32" i="9"/>
  <c r="I32" i="9" s="1"/>
  <c r="E32" i="9"/>
  <c r="D32" i="9"/>
  <c r="C32" i="9"/>
  <c r="N21" i="9"/>
  <c r="N22" i="9" s="1"/>
  <c r="N23" i="9" s="1"/>
  <c r="N24" i="9" s="1"/>
  <c r="N25" i="9" s="1"/>
  <c r="N26" i="9" s="1"/>
  <c r="N27" i="9" s="1"/>
  <c r="K21" i="9"/>
  <c r="K22" i="9" s="1"/>
  <c r="K23" i="9" s="1"/>
  <c r="K24" i="9" s="1"/>
  <c r="K25" i="9" s="1"/>
  <c r="K26" i="9" s="1"/>
  <c r="K27" i="9" s="1"/>
  <c r="I21" i="9"/>
  <c r="I22" i="9" s="1"/>
  <c r="I23" i="9" s="1"/>
  <c r="I24" i="9" s="1"/>
  <c r="I25" i="9" s="1"/>
  <c r="I26" i="9" s="1"/>
  <c r="I27" i="9" s="1"/>
  <c r="G21" i="9"/>
  <c r="G22" i="9" s="1"/>
  <c r="G23" i="9" s="1"/>
  <c r="G24" i="9" s="1"/>
  <c r="G25" i="9" s="1"/>
  <c r="G26" i="9" s="1"/>
  <c r="G27" i="9" s="1"/>
  <c r="P19" i="9"/>
  <c r="Q19" i="9" s="1"/>
  <c r="M19" i="9"/>
  <c r="O19" i="9" s="1"/>
  <c r="L19" i="9"/>
  <c r="N19" i="9" s="1"/>
  <c r="E5" i="9" s="1"/>
  <c r="J19" i="9"/>
  <c r="J2" i="9" s="1"/>
  <c r="H19" i="9"/>
  <c r="F19" i="9"/>
  <c r="F20" i="9" s="1"/>
  <c r="E19" i="9"/>
  <c r="T18" i="9"/>
  <c r="P18" i="9"/>
  <c r="Q18" i="9" s="1"/>
  <c r="O18" i="9"/>
  <c r="M18" i="9"/>
  <c r="L18" i="9"/>
  <c r="J18" i="9"/>
  <c r="I30" i="9" s="1"/>
  <c r="H18" i="9"/>
  <c r="I18" i="9" s="1"/>
  <c r="F18" i="9"/>
  <c r="F30" i="9" s="1"/>
  <c r="E18" i="9"/>
  <c r="T17" i="9"/>
  <c r="P17" i="9"/>
  <c r="Q17" i="9" s="1"/>
  <c r="M17" i="9"/>
  <c r="O17" i="9" s="1"/>
  <c r="L17" i="9"/>
  <c r="N17" i="9" s="1"/>
  <c r="J17" i="9"/>
  <c r="J30" i="9" s="1"/>
  <c r="H17" i="9"/>
  <c r="F17" i="9"/>
  <c r="G17" i="9" s="1"/>
  <c r="E17" i="9"/>
  <c r="T16" i="9"/>
  <c r="P16" i="9"/>
  <c r="Q16" i="9" s="1"/>
  <c r="M16" i="9"/>
  <c r="O16" i="9" s="1"/>
  <c r="L16" i="9"/>
  <c r="N16" i="9" s="1"/>
  <c r="J16" i="9"/>
  <c r="K16" i="9" s="1"/>
  <c r="I16" i="9"/>
  <c r="H16" i="9"/>
  <c r="F16" i="9"/>
  <c r="H30" i="9" s="1"/>
  <c r="E16" i="9"/>
  <c r="T15" i="9"/>
  <c r="Q15" i="9"/>
  <c r="P15" i="9"/>
  <c r="M15" i="9"/>
  <c r="O15" i="9" s="1"/>
  <c r="L15" i="9"/>
  <c r="N15" i="9" s="1"/>
  <c r="J15" i="9"/>
  <c r="H15" i="9"/>
  <c r="F15" i="9"/>
  <c r="E15" i="9"/>
  <c r="T14" i="9"/>
  <c r="P14" i="9"/>
  <c r="Q14" i="9" s="1"/>
  <c r="M14" i="9"/>
  <c r="O14" i="9" s="1"/>
  <c r="L14" i="9"/>
  <c r="C14" i="9" s="1"/>
  <c r="J14" i="9"/>
  <c r="H14" i="9"/>
  <c r="F14" i="9"/>
  <c r="K14" i="9" s="1"/>
  <c r="E14" i="9"/>
  <c r="T13" i="9"/>
  <c r="P13" i="9"/>
  <c r="Q13" i="9" s="1"/>
  <c r="M13" i="9"/>
  <c r="O13" i="9" s="1"/>
  <c r="L13" i="9"/>
  <c r="J13" i="9"/>
  <c r="H13" i="9"/>
  <c r="I13" i="9" s="1"/>
  <c r="F13" i="9"/>
  <c r="E13" i="9"/>
  <c r="C13" i="9"/>
  <c r="T12" i="9"/>
  <c r="P12" i="9"/>
  <c r="Q12" i="9" s="1"/>
  <c r="M12" i="9"/>
  <c r="O12" i="9" s="1"/>
  <c r="L12" i="9"/>
  <c r="N12" i="9" s="1"/>
  <c r="J12" i="9"/>
  <c r="K12" i="9" s="1"/>
  <c r="H12" i="9"/>
  <c r="I12" i="9" s="1"/>
  <c r="F12" i="9"/>
  <c r="E12" i="9"/>
  <c r="T11" i="9"/>
  <c r="P11" i="9"/>
  <c r="Q11" i="9" s="1"/>
  <c r="O11" i="9"/>
  <c r="M11" i="9"/>
  <c r="L11" i="9"/>
  <c r="N11" i="9" s="1"/>
  <c r="J11" i="9"/>
  <c r="K11" i="9" s="1"/>
  <c r="H11" i="9"/>
  <c r="I11" i="9" s="1"/>
  <c r="F11" i="9"/>
  <c r="E11" i="9"/>
  <c r="C11" i="9"/>
  <c r="M10" i="9"/>
  <c r="L10" i="9"/>
  <c r="C10" i="9" s="1"/>
  <c r="J10" i="9"/>
  <c r="H10" i="9"/>
  <c r="F10" i="9"/>
  <c r="G11" i="9" s="1"/>
  <c r="E10" i="9"/>
  <c r="M9" i="9"/>
  <c r="L9" i="9"/>
  <c r="J9" i="9"/>
  <c r="K9" i="9" s="1"/>
  <c r="I9" i="9"/>
  <c r="H9" i="9"/>
  <c r="F9" i="9"/>
  <c r="E9" i="9"/>
  <c r="U2" i="9"/>
  <c r="T2" i="9"/>
  <c r="S2" i="9"/>
  <c r="R2" i="9"/>
  <c r="P2" i="9"/>
  <c r="H2" i="9"/>
  <c r="E2" i="9"/>
  <c r="U2" i="3"/>
  <c r="S2" i="3"/>
  <c r="R2" i="3"/>
  <c r="E2" i="3"/>
  <c r="T12" i="3"/>
  <c r="T13" i="3"/>
  <c r="T14" i="3"/>
  <c r="T15" i="3"/>
  <c r="T16" i="3"/>
  <c r="T17" i="3"/>
  <c r="T18" i="3"/>
  <c r="T11" i="3"/>
  <c r="E19" i="3"/>
  <c r="F19" i="3"/>
  <c r="F2" i="3" s="1"/>
  <c r="H19" i="3"/>
  <c r="H2" i="3" s="1"/>
  <c r="J19" i="3"/>
  <c r="L19" i="3"/>
  <c r="L2" i="3" s="1"/>
  <c r="M19" i="3"/>
  <c r="O19" i="3" s="1"/>
  <c r="L35" i="8"/>
  <c r="J35" i="8"/>
  <c r="H35" i="8"/>
  <c r="F35" i="8"/>
  <c r="G35" i="8" s="1"/>
  <c r="E35" i="8"/>
  <c r="D35" i="8"/>
  <c r="C35" i="8"/>
  <c r="L34" i="8"/>
  <c r="J34" i="8"/>
  <c r="K34" i="8" s="1"/>
  <c r="H34" i="8"/>
  <c r="I34" i="8" s="1"/>
  <c r="F34" i="8"/>
  <c r="G34" i="8" s="1"/>
  <c r="E34" i="8"/>
  <c r="D34" i="8"/>
  <c r="C34" i="8"/>
  <c r="L33" i="8"/>
  <c r="J33" i="8"/>
  <c r="H33" i="8"/>
  <c r="F33" i="8"/>
  <c r="G33" i="8" s="1"/>
  <c r="E33" i="8"/>
  <c r="D33" i="8"/>
  <c r="C33" i="8"/>
  <c r="L32" i="8"/>
  <c r="J32" i="8"/>
  <c r="H32" i="8"/>
  <c r="F32" i="8"/>
  <c r="E32" i="8"/>
  <c r="D32" i="8"/>
  <c r="C32" i="8"/>
  <c r="N21" i="8"/>
  <c r="N22" i="8" s="1"/>
  <c r="N23" i="8" s="1"/>
  <c r="N24" i="8" s="1"/>
  <c r="N25" i="8" s="1"/>
  <c r="N26" i="8" s="1"/>
  <c r="N27" i="8" s="1"/>
  <c r="K21" i="8"/>
  <c r="K22" i="8" s="1"/>
  <c r="K23" i="8" s="1"/>
  <c r="K24" i="8" s="1"/>
  <c r="K25" i="8" s="1"/>
  <c r="K26" i="8" s="1"/>
  <c r="K27" i="8" s="1"/>
  <c r="I21" i="8"/>
  <c r="I22" i="8" s="1"/>
  <c r="I23" i="8" s="1"/>
  <c r="I24" i="8" s="1"/>
  <c r="I25" i="8" s="1"/>
  <c r="I26" i="8" s="1"/>
  <c r="I27" i="8" s="1"/>
  <c r="G21" i="8"/>
  <c r="G22" i="8" s="1"/>
  <c r="G23" i="8" s="1"/>
  <c r="G24" i="8" s="1"/>
  <c r="G25" i="8" s="1"/>
  <c r="G26" i="8" s="1"/>
  <c r="G27" i="8" s="1"/>
  <c r="P19" i="8"/>
  <c r="Q19" i="8" s="1"/>
  <c r="P18" i="8"/>
  <c r="Q18" i="8" s="1"/>
  <c r="M18" i="8"/>
  <c r="M2" i="8" s="1"/>
  <c r="L18" i="8"/>
  <c r="N18" i="8" s="1"/>
  <c r="J18" i="8"/>
  <c r="I30" i="8" s="1"/>
  <c r="H18" i="8"/>
  <c r="F18" i="8"/>
  <c r="F30" i="8" s="1"/>
  <c r="E18" i="8"/>
  <c r="P17" i="8"/>
  <c r="Q17" i="8" s="1"/>
  <c r="M17" i="8"/>
  <c r="O17" i="8" s="1"/>
  <c r="L17" i="8"/>
  <c r="N17" i="8" s="1"/>
  <c r="J17" i="8"/>
  <c r="H17" i="8"/>
  <c r="F17" i="8"/>
  <c r="G30" i="8" s="1"/>
  <c r="E17" i="8"/>
  <c r="P16" i="8"/>
  <c r="Q16" i="8" s="1"/>
  <c r="M16" i="8"/>
  <c r="O16" i="8" s="1"/>
  <c r="L16" i="8"/>
  <c r="N16" i="8" s="1"/>
  <c r="J16" i="8"/>
  <c r="C16" i="8" s="1"/>
  <c r="H16" i="8"/>
  <c r="F16" i="8"/>
  <c r="H30" i="8" s="1"/>
  <c r="E16" i="8"/>
  <c r="Q15" i="8"/>
  <c r="P15" i="8"/>
  <c r="M15" i="8"/>
  <c r="O15" i="8" s="1"/>
  <c r="L15" i="8"/>
  <c r="N15" i="8" s="1"/>
  <c r="J15" i="8"/>
  <c r="H15" i="8"/>
  <c r="F15" i="8"/>
  <c r="E15" i="8"/>
  <c r="P14" i="8"/>
  <c r="Q14" i="8" s="1"/>
  <c r="M14" i="8"/>
  <c r="O14" i="8" s="1"/>
  <c r="L14" i="8"/>
  <c r="J14" i="8"/>
  <c r="K14" i="8" s="1"/>
  <c r="H14" i="8"/>
  <c r="F14" i="8"/>
  <c r="E14" i="8"/>
  <c r="P13" i="8"/>
  <c r="Q13" i="8" s="1"/>
  <c r="M13" i="8"/>
  <c r="O13" i="8" s="1"/>
  <c r="L13" i="8"/>
  <c r="J13" i="8"/>
  <c r="H13" i="8"/>
  <c r="F13" i="8"/>
  <c r="E13" i="8"/>
  <c r="P12" i="8"/>
  <c r="Q12" i="8" s="1"/>
  <c r="M12" i="8"/>
  <c r="O12" i="8" s="1"/>
  <c r="L12" i="8"/>
  <c r="N12" i="8" s="1"/>
  <c r="J12" i="8"/>
  <c r="H12" i="8"/>
  <c r="F12" i="8"/>
  <c r="E12" i="8"/>
  <c r="P11" i="8"/>
  <c r="Q11" i="8" s="1"/>
  <c r="M11" i="8"/>
  <c r="O11" i="8" s="1"/>
  <c r="L11" i="8"/>
  <c r="N11" i="8" s="1"/>
  <c r="J11" i="8"/>
  <c r="H11" i="8"/>
  <c r="F11" i="8"/>
  <c r="E11" i="8"/>
  <c r="M10" i="8"/>
  <c r="L10" i="8"/>
  <c r="J10" i="8"/>
  <c r="H10" i="8"/>
  <c r="F10" i="8"/>
  <c r="E10" i="8"/>
  <c r="M9" i="8"/>
  <c r="L9" i="8"/>
  <c r="J9" i="8"/>
  <c r="H9" i="8"/>
  <c r="F9" i="8"/>
  <c r="E9" i="8"/>
  <c r="H2" i="8"/>
  <c r="E2" i="8"/>
  <c r="L35" i="7"/>
  <c r="J35" i="7"/>
  <c r="H35" i="7"/>
  <c r="F35" i="7"/>
  <c r="G35" i="7" s="1"/>
  <c r="E35" i="7"/>
  <c r="D35" i="7"/>
  <c r="C35" i="7"/>
  <c r="L34" i="7"/>
  <c r="J34" i="7"/>
  <c r="H34" i="7"/>
  <c r="F34" i="7"/>
  <c r="G34" i="7" s="1"/>
  <c r="E34" i="7"/>
  <c r="D34" i="7"/>
  <c r="C34" i="7"/>
  <c r="L33" i="7"/>
  <c r="J33" i="7"/>
  <c r="H33" i="7"/>
  <c r="F33" i="7"/>
  <c r="G33" i="7" s="1"/>
  <c r="E33" i="7"/>
  <c r="D33" i="7"/>
  <c r="C33" i="7"/>
  <c r="L32" i="7"/>
  <c r="J32" i="7"/>
  <c r="H32" i="7"/>
  <c r="F32" i="7"/>
  <c r="E32" i="7"/>
  <c r="D32" i="7"/>
  <c r="C32" i="7"/>
  <c r="N21" i="7"/>
  <c r="N22" i="7" s="1"/>
  <c r="N23" i="7" s="1"/>
  <c r="N24" i="7" s="1"/>
  <c r="N25" i="7" s="1"/>
  <c r="N26" i="7" s="1"/>
  <c r="N27" i="7" s="1"/>
  <c r="K21" i="7"/>
  <c r="K22" i="7" s="1"/>
  <c r="K23" i="7" s="1"/>
  <c r="K24" i="7" s="1"/>
  <c r="K25" i="7" s="1"/>
  <c r="K26" i="7" s="1"/>
  <c r="K27" i="7" s="1"/>
  <c r="I21" i="7"/>
  <c r="I22" i="7" s="1"/>
  <c r="I23" i="7" s="1"/>
  <c r="I24" i="7" s="1"/>
  <c r="I25" i="7" s="1"/>
  <c r="I26" i="7" s="1"/>
  <c r="I27" i="7" s="1"/>
  <c r="G21" i="7"/>
  <c r="G22" i="7" s="1"/>
  <c r="G23" i="7" s="1"/>
  <c r="G24" i="7" s="1"/>
  <c r="G25" i="7" s="1"/>
  <c r="G26" i="7" s="1"/>
  <c r="G27" i="7" s="1"/>
  <c r="P19" i="7"/>
  <c r="Q19" i="7" s="1"/>
  <c r="P18" i="7"/>
  <c r="P2" i="7" s="1"/>
  <c r="M18" i="7"/>
  <c r="O18" i="7" s="1"/>
  <c r="L18" i="7"/>
  <c r="N18" i="7" s="1"/>
  <c r="J18" i="7"/>
  <c r="I30" i="7" s="1"/>
  <c r="H18" i="7"/>
  <c r="F18" i="7"/>
  <c r="F30" i="7" s="1"/>
  <c r="E18" i="7"/>
  <c r="E2" i="7" s="1"/>
  <c r="P17" i="7"/>
  <c r="Q17" i="7" s="1"/>
  <c r="M17" i="7"/>
  <c r="O17" i="7" s="1"/>
  <c r="L17" i="7"/>
  <c r="N17" i="7" s="1"/>
  <c r="J17" i="7"/>
  <c r="H17" i="7"/>
  <c r="F17" i="7"/>
  <c r="G30" i="7" s="1"/>
  <c r="E17" i="7"/>
  <c r="P16" i="7"/>
  <c r="Q16" i="7" s="1"/>
  <c r="M16" i="7"/>
  <c r="O16" i="7" s="1"/>
  <c r="L16" i="7"/>
  <c r="N16" i="7" s="1"/>
  <c r="J16" i="7"/>
  <c r="H16" i="7"/>
  <c r="F16" i="7"/>
  <c r="H30" i="7" s="1"/>
  <c r="E16" i="7"/>
  <c r="Q15" i="7"/>
  <c r="P15" i="7"/>
  <c r="M15" i="7"/>
  <c r="O15" i="7" s="1"/>
  <c r="L15" i="7"/>
  <c r="N15" i="7" s="1"/>
  <c r="J15" i="7"/>
  <c r="H15" i="7"/>
  <c r="F15" i="7"/>
  <c r="E15" i="7"/>
  <c r="P14" i="7"/>
  <c r="Q14" i="7" s="1"/>
  <c r="M14" i="7"/>
  <c r="O14" i="7" s="1"/>
  <c r="L14" i="7"/>
  <c r="J14" i="7"/>
  <c r="H14" i="7"/>
  <c r="F14" i="7"/>
  <c r="E14" i="7"/>
  <c r="P13" i="7"/>
  <c r="Q13" i="7" s="1"/>
  <c r="M13" i="7"/>
  <c r="O13" i="7" s="1"/>
  <c r="L13" i="7"/>
  <c r="J13" i="7"/>
  <c r="H13" i="7"/>
  <c r="F13" i="7"/>
  <c r="E13" i="7"/>
  <c r="P12" i="7"/>
  <c r="Q12" i="7" s="1"/>
  <c r="M12" i="7"/>
  <c r="O12" i="7" s="1"/>
  <c r="L12" i="7"/>
  <c r="N12" i="7" s="1"/>
  <c r="J12" i="7"/>
  <c r="H12" i="7"/>
  <c r="F12" i="7"/>
  <c r="E12" i="7"/>
  <c r="P11" i="7"/>
  <c r="Q11" i="7" s="1"/>
  <c r="M11" i="7"/>
  <c r="O11" i="7" s="1"/>
  <c r="L11" i="7"/>
  <c r="J11" i="7"/>
  <c r="H11" i="7"/>
  <c r="F11" i="7"/>
  <c r="E11" i="7"/>
  <c r="M10" i="7"/>
  <c r="L10" i="7"/>
  <c r="J10" i="7"/>
  <c r="H10" i="7"/>
  <c r="F10" i="7"/>
  <c r="E10" i="7"/>
  <c r="M9" i="7"/>
  <c r="L9" i="7"/>
  <c r="J9" i="7"/>
  <c r="H9" i="7"/>
  <c r="F9" i="7"/>
  <c r="E9" i="7"/>
  <c r="C14" i="8" l="1"/>
  <c r="Q2" i="10"/>
  <c r="L21" i="10"/>
  <c r="B21" i="10" s="1"/>
  <c r="K8" i="10"/>
  <c r="O8" i="10"/>
  <c r="I15" i="10"/>
  <c r="I8" i="10" s="1"/>
  <c r="I17" i="10"/>
  <c r="I19" i="10"/>
  <c r="I2" i="10" s="1"/>
  <c r="G20" i="10"/>
  <c r="C15" i="10"/>
  <c r="C17" i="10"/>
  <c r="G18" i="10"/>
  <c r="G8" i="10" s="1"/>
  <c r="C19" i="10"/>
  <c r="C20" i="10" s="1"/>
  <c r="C21" i="10" s="1"/>
  <c r="C22" i="10" s="1"/>
  <c r="C23" i="10" s="1"/>
  <c r="C24" i="10" s="1"/>
  <c r="C25" i="10" s="1"/>
  <c r="C26" i="10" s="1"/>
  <c r="C27" i="10" s="1"/>
  <c r="K15" i="10"/>
  <c r="N16" i="10"/>
  <c r="N8" i="10" s="1"/>
  <c r="K17" i="10"/>
  <c r="K19" i="10"/>
  <c r="K31" i="10"/>
  <c r="F22" i="10"/>
  <c r="C18" i="10"/>
  <c r="G19" i="10"/>
  <c r="H21" i="10"/>
  <c r="L2" i="10"/>
  <c r="N2" i="10" s="1"/>
  <c r="G31" i="3"/>
  <c r="K31" i="3"/>
  <c r="C16" i="9"/>
  <c r="G34" i="9"/>
  <c r="K33" i="7"/>
  <c r="I14" i="9"/>
  <c r="I34" i="9"/>
  <c r="M2" i="9"/>
  <c r="O2" i="9" s="1"/>
  <c r="C9" i="9"/>
  <c r="I10" i="9"/>
  <c r="G13" i="9"/>
  <c r="C18" i="9"/>
  <c r="G32" i="9"/>
  <c r="G14" i="9"/>
  <c r="G10" i="9"/>
  <c r="G14" i="7"/>
  <c r="C17" i="7"/>
  <c r="H19" i="8"/>
  <c r="G12" i="9"/>
  <c r="K13" i="9"/>
  <c r="L2" i="7"/>
  <c r="K10" i="9"/>
  <c r="K8" i="9" s="1"/>
  <c r="G15" i="9"/>
  <c r="N18" i="9"/>
  <c r="C19" i="3"/>
  <c r="Q2" i="9"/>
  <c r="N8" i="9"/>
  <c r="F21" i="9"/>
  <c r="J20" i="9"/>
  <c r="L20" i="9" s="1"/>
  <c r="B20" i="9" s="1"/>
  <c r="H20" i="9"/>
  <c r="O8" i="9"/>
  <c r="C12" i="9"/>
  <c r="I15" i="9"/>
  <c r="I17" i="9"/>
  <c r="I8" i="9" s="1"/>
  <c r="I19" i="9"/>
  <c r="I2" i="9" s="1"/>
  <c r="I33" i="9"/>
  <c r="C15" i="9"/>
  <c r="G16" i="9"/>
  <c r="C17" i="9"/>
  <c r="G18" i="9"/>
  <c r="G8" i="9" s="1"/>
  <c r="C19" i="9"/>
  <c r="C20" i="9" s="1"/>
  <c r="C21" i="9" s="1"/>
  <c r="C22" i="9" s="1"/>
  <c r="C23" i="9" s="1"/>
  <c r="C24" i="9" s="1"/>
  <c r="C25" i="9" s="1"/>
  <c r="C26" i="9" s="1"/>
  <c r="C27" i="9" s="1"/>
  <c r="K30" i="9"/>
  <c r="K15" i="9"/>
  <c r="K17" i="9"/>
  <c r="K19" i="9"/>
  <c r="K33" i="9"/>
  <c r="G30" i="9"/>
  <c r="G19" i="9"/>
  <c r="F2" i="9"/>
  <c r="L2" i="9"/>
  <c r="N2" i="9" s="1"/>
  <c r="K18" i="9"/>
  <c r="K19" i="3"/>
  <c r="K2" i="3" s="1"/>
  <c r="M2" i="3"/>
  <c r="J2" i="3"/>
  <c r="I19" i="3"/>
  <c r="I2" i="3" s="1"/>
  <c r="G32" i="7"/>
  <c r="K35" i="8"/>
  <c r="I16" i="8"/>
  <c r="I14" i="8"/>
  <c r="I17" i="8"/>
  <c r="K17" i="8"/>
  <c r="C13" i="7"/>
  <c r="I15" i="7"/>
  <c r="C16" i="7"/>
  <c r="I10" i="7"/>
  <c r="I11" i="7"/>
  <c r="G10" i="8"/>
  <c r="K9" i="7"/>
  <c r="I9" i="8"/>
  <c r="O18" i="8"/>
  <c r="O8" i="8" s="1"/>
  <c r="K32" i="8"/>
  <c r="G10" i="7"/>
  <c r="G13" i="7"/>
  <c r="C10" i="8"/>
  <c r="K11" i="8"/>
  <c r="K32" i="7"/>
  <c r="C12" i="8"/>
  <c r="I35" i="8"/>
  <c r="L19" i="7"/>
  <c r="N19" i="7" s="1"/>
  <c r="E5" i="7" s="1"/>
  <c r="K34" i="7"/>
  <c r="I35" i="7"/>
  <c r="G32" i="8"/>
  <c r="F2" i="7"/>
  <c r="K10" i="7"/>
  <c r="K11" i="7"/>
  <c r="K13" i="7"/>
  <c r="I14" i="7"/>
  <c r="G15" i="7"/>
  <c r="G17" i="7"/>
  <c r="I32" i="7"/>
  <c r="K35" i="7"/>
  <c r="K9" i="8"/>
  <c r="I13" i="8"/>
  <c r="G15" i="8"/>
  <c r="C18" i="8"/>
  <c r="C19" i="8" s="1"/>
  <c r="C20" i="8" s="1"/>
  <c r="C21" i="8" s="1"/>
  <c r="C22" i="8" s="1"/>
  <c r="C23" i="8" s="1"/>
  <c r="C24" i="8" s="1"/>
  <c r="C25" i="8" s="1"/>
  <c r="C26" i="8" s="1"/>
  <c r="C27" i="8" s="1"/>
  <c r="K13" i="8"/>
  <c r="I32" i="8"/>
  <c r="G12" i="8"/>
  <c r="G14" i="8"/>
  <c r="I18" i="8"/>
  <c r="I33" i="8"/>
  <c r="K12" i="7"/>
  <c r="I18" i="7"/>
  <c r="I9" i="7"/>
  <c r="G11" i="7"/>
  <c r="L19" i="8"/>
  <c r="N19" i="8" s="1"/>
  <c r="E5" i="8" s="1"/>
  <c r="N2" i="7"/>
  <c r="C12" i="7"/>
  <c r="C10" i="7"/>
  <c r="G12" i="7"/>
  <c r="I13" i="7"/>
  <c r="G16" i="7"/>
  <c r="I10" i="8"/>
  <c r="G11" i="8"/>
  <c r="I12" i="8"/>
  <c r="I15" i="8"/>
  <c r="G17" i="8"/>
  <c r="H2" i="7"/>
  <c r="I2" i="7" s="1"/>
  <c r="I12" i="7"/>
  <c r="C14" i="7"/>
  <c r="I16" i="7"/>
  <c r="G18" i="7"/>
  <c r="I11" i="8"/>
  <c r="G13" i="8"/>
  <c r="K15" i="8"/>
  <c r="C15" i="7"/>
  <c r="I17" i="7"/>
  <c r="C18" i="7"/>
  <c r="C19" i="7" s="1"/>
  <c r="C20" i="7" s="1"/>
  <c r="C21" i="7" s="1"/>
  <c r="C22" i="7" s="1"/>
  <c r="C23" i="7" s="1"/>
  <c r="C24" i="7" s="1"/>
  <c r="C25" i="7" s="1"/>
  <c r="C26" i="7" s="1"/>
  <c r="C27" i="7" s="1"/>
  <c r="C11" i="8"/>
  <c r="L2" i="8"/>
  <c r="N2" i="8" s="1"/>
  <c r="C13" i="8"/>
  <c r="O2" i="8"/>
  <c r="N8" i="8"/>
  <c r="J2" i="8"/>
  <c r="P2" i="8"/>
  <c r="Q2" i="8" s="1"/>
  <c r="K10" i="8"/>
  <c r="K12" i="8"/>
  <c r="C15" i="8"/>
  <c r="G16" i="8"/>
  <c r="C17" i="8"/>
  <c r="G18" i="8"/>
  <c r="F19" i="8"/>
  <c r="F20" i="8"/>
  <c r="J30" i="8"/>
  <c r="F2" i="8"/>
  <c r="I2" i="8" s="1"/>
  <c r="K30" i="8"/>
  <c r="K33" i="8"/>
  <c r="K16" i="8"/>
  <c r="K18" i="8"/>
  <c r="J19" i="8"/>
  <c r="C9" i="8"/>
  <c r="I34" i="7"/>
  <c r="Q2" i="7"/>
  <c r="O8" i="7"/>
  <c r="J30" i="7"/>
  <c r="I33" i="7"/>
  <c r="K15" i="7"/>
  <c r="K17" i="7"/>
  <c r="K30" i="7"/>
  <c r="N11" i="7"/>
  <c r="N8" i="7" s="1"/>
  <c r="F19" i="7"/>
  <c r="M2" i="7"/>
  <c r="O2" i="7" s="1"/>
  <c r="C11" i="7"/>
  <c r="H19" i="7"/>
  <c r="J2" i="7"/>
  <c r="K16" i="7"/>
  <c r="K18" i="7"/>
  <c r="Q18" i="7"/>
  <c r="J19" i="7"/>
  <c r="K19" i="7" s="1"/>
  <c r="E4" i="7" s="1"/>
  <c r="C9" i="7"/>
  <c r="K14" i="7"/>
  <c r="L35" i="6"/>
  <c r="J35" i="6"/>
  <c r="H35" i="6"/>
  <c r="F35" i="6"/>
  <c r="G35" i="6" s="1"/>
  <c r="E35" i="6"/>
  <c r="D35" i="6"/>
  <c r="C35" i="6"/>
  <c r="L34" i="6"/>
  <c r="J34" i="6"/>
  <c r="H34" i="6"/>
  <c r="F34" i="6"/>
  <c r="E34" i="6"/>
  <c r="D34" i="6"/>
  <c r="C34" i="6"/>
  <c r="L33" i="6"/>
  <c r="J33" i="6"/>
  <c r="H33" i="6"/>
  <c r="F33" i="6"/>
  <c r="G33" i="6" s="1"/>
  <c r="E33" i="6"/>
  <c r="D33" i="6"/>
  <c r="C33" i="6"/>
  <c r="L32" i="6"/>
  <c r="L19" i="6" s="1"/>
  <c r="N19" i="6" s="1"/>
  <c r="E5" i="6" s="1"/>
  <c r="J32" i="6"/>
  <c r="H32" i="6"/>
  <c r="H19" i="6" s="1"/>
  <c r="F32" i="6"/>
  <c r="E32" i="6"/>
  <c r="D32" i="6"/>
  <c r="C32" i="6"/>
  <c r="N22" i="6"/>
  <c r="N23" i="6" s="1"/>
  <c r="N24" i="6" s="1"/>
  <c r="N25" i="6" s="1"/>
  <c r="N26" i="6" s="1"/>
  <c r="N27" i="6" s="1"/>
  <c r="N21" i="6"/>
  <c r="K21" i="6"/>
  <c r="K22" i="6" s="1"/>
  <c r="K23" i="6" s="1"/>
  <c r="K24" i="6" s="1"/>
  <c r="K25" i="6" s="1"/>
  <c r="K26" i="6" s="1"/>
  <c r="K27" i="6" s="1"/>
  <c r="I21" i="6"/>
  <c r="I22" i="6" s="1"/>
  <c r="I23" i="6" s="1"/>
  <c r="I24" i="6" s="1"/>
  <c r="I25" i="6" s="1"/>
  <c r="I26" i="6" s="1"/>
  <c r="I27" i="6" s="1"/>
  <c r="G21" i="6"/>
  <c r="G22" i="6" s="1"/>
  <c r="G23" i="6" s="1"/>
  <c r="G24" i="6" s="1"/>
  <c r="G25" i="6" s="1"/>
  <c r="G26" i="6" s="1"/>
  <c r="G27" i="6" s="1"/>
  <c r="P19" i="6"/>
  <c r="Q19" i="6" s="1"/>
  <c r="P18" i="6"/>
  <c r="Q18" i="6" s="1"/>
  <c r="M18" i="6"/>
  <c r="M2" i="6" s="1"/>
  <c r="L18" i="6"/>
  <c r="N18" i="6" s="1"/>
  <c r="J18" i="6"/>
  <c r="I30" i="6" s="1"/>
  <c r="H18" i="6"/>
  <c r="H2" i="6" s="1"/>
  <c r="F18" i="6"/>
  <c r="F30" i="6" s="1"/>
  <c r="E18" i="6"/>
  <c r="E2" i="6" s="1"/>
  <c r="P17" i="6"/>
  <c r="Q17" i="6" s="1"/>
  <c r="M17" i="6"/>
  <c r="O17" i="6" s="1"/>
  <c r="L17" i="6"/>
  <c r="N17" i="6" s="1"/>
  <c r="J17" i="6"/>
  <c r="H17" i="6"/>
  <c r="F17" i="6"/>
  <c r="G30" i="6" s="1"/>
  <c r="E17" i="6"/>
  <c r="P16" i="6"/>
  <c r="Q16" i="6" s="1"/>
  <c r="M16" i="6"/>
  <c r="O16" i="6" s="1"/>
  <c r="L16" i="6"/>
  <c r="N16" i="6" s="1"/>
  <c r="J16" i="6"/>
  <c r="H16" i="6"/>
  <c r="F16" i="6"/>
  <c r="H30" i="6" s="1"/>
  <c r="E16" i="6"/>
  <c r="Q15" i="6"/>
  <c r="P15" i="6"/>
  <c r="M15" i="6"/>
  <c r="O15" i="6" s="1"/>
  <c r="L15" i="6"/>
  <c r="N15" i="6" s="1"/>
  <c r="J15" i="6"/>
  <c r="H15" i="6"/>
  <c r="F15" i="6"/>
  <c r="E15" i="6"/>
  <c r="P14" i="6"/>
  <c r="Q14" i="6" s="1"/>
  <c r="M14" i="6"/>
  <c r="O14" i="6" s="1"/>
  <c r="L14" i="6"/>
  <c r="J14" i="6"/>
  <c r="H14" i="6"/>
  <c r="F14" i="6"/>
  <c r="E14" i="6"/>
  <c r="P13" i="6"/>
  <c r="Q13" i="6" s="1"/>
  <c r="M13" i="6"/>
  <c r="O13" i="6" s="1"/>
  <c r="L13" i="6"/>
  <c r="J13" i="6"/>
  <c r="H13" i="6"/>
  <c r="F13" i="6"/>
  <c r="E13" i="6"/>
  <c r="P12" i="6"/>
  <c r="Q12" i="6" s="1"/>
  <c r="M12" i="6"/>
  <c r="O12" i="6" s="1"/>
  <c r="L12" i="6"/>
  <c r="N12" i="6" s="1"/>
  <c r="J12" i="6"/>
  <c r="H12" i="6"/>
  <c r="F12" i="6"/>
  <c r="E12" i="6"/>
  <c r="P11" i="6"/>
  <c r="Q11" i="6" s="1"/>
  <c r="M11" i="6"/>
  <c r="O11" i="6" s="1"/>
  <c r="L11" i="6"/>
  <c r="N11" i="6" s="1"/>
  <c r="J11" i="6"/>
  <c r="H11" i="6"/>
  <c r="F11" i="6"/>
  <c r="E11" i="6"/>
  <c r="M10" i="6"/>
  <c r="L10" i="6"/>
  <c r="J10" i="6"/>
  <c r="H10" i="6"/>
  <c r="F10" i="6"/>
  <c r="E10" i="6"/>
  <c r="M9" i="6"/>
  <c r="L9" i="6"/>
  <c r="J9" i="6"/>
  <c r="H9" i="6"/>
  <c r="F9" i="6"/>
  <c r="G9" i="6" s="1"/>
  <c r="G8" i="6" s="1"/>
  <c r="E9" i="6"/>
  <c r="J2" i="6"/>
  <c r="I19" i="7" l="1"/>
  <c r="H22" i="10"/>
  <c r="F23" i="10"/>
  <c r="J22" i="10"/>
  <c r="L22" i="10" s="1"/>
  <c r="B22" i="10" s="1"/>
  <c r="E4" i="10"/>
  <c r="K2" i="10"/>
  <c r="E3" i="10"/>
  <c r="G2" i="10"/>
  <c r="K33" i="6"/>
  <c r="K17" i="6"/>
  <c r="K34" i="6"/>
  <c r="L2" i="6"/>
  <c r="E4" i="9"/>
  <c r="K2" i="9"/>
  <c r="E3" i="9"/>
  <c r="G2" i="9"/>
  <c r="F22" i="9"/>
  <c r="J21" i="9"/>
  <c r="L21" i="9" s="1"/>
  <c r="B21" i="9" s="1"/>
  <c r="H21" i="9"/>
  <c r="G8" i="7"/>
  <c r="C16" i="6"/>
  <c r="I17" i="6"/>
  <c r="G32" i="6"/>
  <c r="I32" i="6"/>
  <c r="I34" i="6"/>
  <c r="I8" i="7"/>
  <c r="I8" i="8"/>
  <c r="I35" i="6"/>
  <c r="N19" i="3"/>
  <c r="E5" i="3" s="1"/>
  <c r="I9" i="6"/>
  <c r="G12" i="6"/>
  <c r="F19" i="6"/>
  <c r="G19" i="6" s="1"/>
  <c r="E3" i="6" s="1"/>
  <c r="P2" i="6"/>
  <c r="Q2" i="6" s="1"/>
  <c r="K32" i="6"/>
  <c r="I16" i="6"/>
  <c r="O18" i="6"/>
  <c r="O8" i="6" s="1"/>
  <c r="K2" i="7"/>
  <c r="K2" i="8"/>
  <c r="I18" i="6"/>
  <c r="I15" i="6"/>
  <c r="K8" i="7"/>
  <c r="C9" i="6"/>
  <c r="C14" i="6"/>
  <c r="K15" i="6"/>
  <c r="K35" i="6"/>
  <c r="F20" i="6"/>
  <c r="F21" i="6" s="1"/>
  <c r="C11" i="6"/>
  <c r="I12" i="6"/>
  <c r="K8" i="8"/>
  <c r="I10" i="6"/>
  <c r="G11" i="6"/>
  <c r="G14" i="6"/>
  <c r="G8" i="8"/>
  <c r="K9" i="6"/>
  <c r="K10" i="6"/>
  <c r="I11" i="6"/>
  <c r="C12" i="6"/>
  <c r="K12" i="6"/>
  <c r="C13" i="6"/>
  <c r="I14" i="6"/>
  <c r="G10" i="6"/>
  <c r="F2" i="6"/>
  <c r="K2" i="6" s="1"/>
  <c r="K11" i="6"/>
  <c r="G15" i="6"/>
  <c r="G13" i="6"/>
  <c r="I13" i="6"/>
  <c r="K19" i="8"/>
  <c r="E4" i="8" s="1"/>
  <c r="G19" i="8"/>
  <c r="E3" i="8" s="1"/>
  <c r="I19" i="8"/>
  <c r="J20" i="8"/>
  <c r="L20" i="8" s="1"/>
  <c r="B20" i="8" s="1"/>
  <c r="H20" i="8"/>
  <c r="F21" i="8"/>
  <c r="G34" i="6"/>
  <c r="F20" i="7"/>
  <c r="G19" i="7"/>
  <c r="E3" i="7" s="1"/>
  <c r="N8" i="6"/>
  <c r="N2" i="6"/>
  <c r="C15" i="6"/>
  <c r="G16" i="6"/>
  <c r="C17" i="6"/>
  <c r="G18" i="6"/>
  <c r="J30" i="6"/>
  <c r="I33" i="6"/>
  <c r="O2" i="6"/>
  <c r="K30" i="6"/>
  <c r="G17" i="6"/>
  <c r="C10" i="6"/>
  <c r="K13" i="6"/>
  <c r="C18" i="6"/>
  <c r="C19" i="6" s="1"/>
  <c r="C20" i="6" s="1"/>
  <c r="C21" i="6" s="1"/>
  <c r="C22" i="6" s="1"/>
  <c r="C23" i="6" s="1"/>
  <c r="C24" i="6" s="1"/>
  <c r="C25" i="6" s="1"/>
  <c r="C26" i="6" s="1"/>
  <c r="C27" i="6" s="1"/>
  <c r="J19" i="6"/>
  <c r="K19" i="6" s="1"/>
  <c r="E4" i="6" s="1"/>
  <c r="K16" i="6"/>
  <c r="K18" i="6"/>
  <c r="K14" i="6"/>
  <c r="J23" i="10" l="1"/>
  <c r="L23" i="10" s="1"/>
  <c r="B23" i="10" s="1"/>
  <c r="H23" i="10"/>
  <c r="F24" i="10"/>
  <c r="H22" i="9"/>
  <c r="F23" i="9"/>
  <c r="J22" i="9"/>
  <c r="L22" i="9" s="1"/>
  <c r="B22" i="9" s="1"/>
  <c r="I19" i="6"/>
  <c r="E4" i="3"/>
  <c r="I8" i="6"/>
  <c r="I2" i="6"/>
  <c r="H20" i="6"/>
  <c r="J20" i="6"/>
  <c r="L20" i="6" s="1"/>
  <c r="B20" i="6" s="1"/>
  <c r="K8" i="6"/>
  <c r="F22" i="8"/>
  <c r="J21" i="8"/>
  <c r="L21" i="8" s="1"/>
  <c r="B21" i="8" s="1"/>
  <c r="H21" i="8"/>
  <c r="J20" i="7"/>
  <c r="L20" i="7" s="1"/>
  <c r="B20" i="7" s="1"/>
  <c r="H20" i="7"/>
  <c r="F21" i="7"/>
  <c r="F22" i="6"/>
  <c r="J21" i="6"/>
  <c r="L21" i="6" s="1"/>
  <c r="B21" i="6" s="1"/>
  <c r="H21" i="6"/>
  <c r="L35" i="5"/>
  <c r="J35" i="5"/>
  <c r="H35" i="5"/>
  <c r="F35" i="5"/>
  <c r="E35" i="5"/>
  <c r="D35" i="5"/>
  <c r="L34" i="5"/>
  <c r="J34" i="5"/>
  <c r="H34" i="5"/>
  <c r="F34" i="5"/>
  <c r="G35" i="5" s="1"/>
  <c r="E34" i="5"/>
  <c r="D34" i="5"/>
  <c r="L33" i="5"/>
  <c r="J33" i="5"/>
  <c r="H33" i="5"/>
  <c r="F33" i="5"/>
  <c r="E33" i="5"/>
  <c r="D33" i="5"/>
  <c r="L32" i="5"/>
  <c r="J32" i="5"/>
  <c r="H32" i="5"/>
  <c r="F32" i="5"/>
  <c r="G33" i="5" s="1"/>
  <c r="E32" i="5"/>
  <c r="D32" i="5"/>
  <c r="N25" i="5"/>
  <c r="N26" i="5" s="1"/>
  <c r="N27" i="5" s="1"/>
  <c r="I25" i="5"/>
  <c r="I26" i="5" s="1"/>
  <c r="I27" i="5" s="1"/>
  <c r="N24" i="5"/>
  <c r="K24" i="5"/>
  <c r="K25" i="5" s="1"/>
  <c r="K26" i="5" s="1"/>
  <c r="K27" i="5" s="1"/>
  <c r="I24" i="5"/>
  <c r="G24" i="5"/>
  <c r="G25" i="5" s="1"/>
  <c r="G26" i="5" s="1"/>
  <c r="G27" i="5" s="1"/>
  <c r="P23" i="5"/>
  <c r="P22" i="5"/>
  <c r="Q22" i="5" s="1"/>
  <c r="M22" i="5"/>
  <c r="M2" i="5" s="1"/>
  <c r="O2" i="5" s="1"/>
  <c r="L22" i="5"/>
  <c r="L2" i="5" s="1"/>
  <c r="N2" i="5" s="1"/>
  <c r="J22" i="5"/>
  <c r="H22" i="5"/>
  <c r="H2" i="5" s="1"/>
  <c r="F22" i="5"/>
  <c r="F23" i="5" s="1"/>
  <c r="F24" i="5" s="1"/>
  <c r="E22" i="5"/>
  <c r="E2" i="5" s="1"/>
  <c r="P21" i="5"/>
  <c r="Q21" i="5" s="1"/>
  <c r="M21" i="5"/>
  <c r="O21" i="5" s="1"/>
  <c r="L21" i="5"/>
  <c r="N21" i="5" s="1"/>
  <c r="J21" i="5"/>
  <c r="J30" i="5" s="1"/>
  <c r="H21" i="5"/>
  <c r="F21" i="5"/>
  <c r="E21" i="5"/>
  <c r="P20" i="5"/>
  <c r="Q20" i="5" s="1"/>
  <c r="M20" i="5"/>
  <c r="O20" i="5" s="1"/>
  <c r="L20" i="5"/>
  <c r="N20" i="5" s="1"/>
  <c r="J20" i="5"/>
  <c r="K30" i="5" s="1"/>
  <c r="H20" i="5"/>
  <c r="F20" i="5"/>
  <c r="E20" i="5"/>
  <c r="Q19" i="5"/>
  <c r="P19" i="5"/>
  <c r="M19" i="5"/>
  <c r="O19" i="5" s="1"/>
  <c r="L19" i="5"/>
  <c r="N19" i="5" s="1"/>
  <c r="J19" i="5"/>
  <c r="H19" i="5"/>
  <c r="F19" i="5"/>
  <c r="E19" i="5"/>
  <c r="P18" i="5"/>
  <c r="Q18" i="5" s="1"/>
  <c r="M18" i="5"/>
  <c r="O18" i="5" s="1"/>
  <c r="L18" i="5"/>
  <c r="J18" i="5"/>
  <c r="K18" i="5" s="1"/>
  <c r="H18" i="5"/>
  <c r="F18" i="5"/>
  <c r="E18" i="5"/>
  <c r="P17" i="5"/>
  <c r="Q17" i="5" s="1"/>
  <c r="M17" i="5"/>
  <c r="O17" i="5" s="1"/>
  <c r="L17" i="5"/>
  <c r="J17" i="5"/>
  <c r="H17" i="5"/>
  <c r="F17" i="5"/>
  <c r="E17" i="5"/>
  <c r="P16" i="5"/>
  <c r="Q16" i="5" s="1"/>
  <c r="M16" i="5"/>
  <c r="O16" i="5" s="1"/>
  <c r="L16" i="5"/>
  <c r="N16" i="5" s="1"/>
  <c r="J16" i="5"/>
  <c r="H16" i="5"/>
  <c r="F16" i="5"/>
  <c r="E16" i="5"/>
  <c r="P15" i="5"/>
  <c r="Q15" i="5" s="1"/>
  <c r="M15" i="5"/>
  <c r="O15" i="5" s="1"/>
  <c r="L15" i="5"/>
  <c r="N15" i="5" s="1"/>
  <c r="J15" i="5"/>
  <c r="H15" i="5"/>
  <c r="F15" i="5"/>
  <c r="E15" i="5"/>
  <c r="M14" i="5"/>
  <c r="L14" i="5"/>
  <c r="J14" i="5"/>
  <c r="H14" i="5"/>
  <c r="F14" i="5"/>
  <c r="E14" i="5"/>
  <c r="M13" i="5"/>
  <c r="L13" i="5"/>
  <c r="J13" i="5"/>
  <c r="H13" i="5"/>
  <c r="F13" i="5"/>
  <c r="G13" i="5" s="1"/>
  <c r="G8" i="5" s="1"/>
  <c r="E13" i="5"/>
  <c r="F25" i="10" l="1"/>
  <c r="J24" i="10"/>
  <c r="L24" i="10" s="1"/>
  <c r="B24" i="10" s="1"/>
  <c r="H24" i="10"/>
  <c r="I18" i="5"/>
  <c r="J23" i="9"/>
  <c r="L23" i="9" s="1"/>
  <c r="B23" i="9" s="1"/>
  <c r="H23" i="9"/>
  <c r="F24" i="9"/>
  <c r="I17" i="5"/>
  <c r="K17" i="5"/>
  <c r="K22" i="5"/>
  <c r="E4" i="5" s="1"/>
  <c r="G20" i="5"/>
  <c r="I15" i="5"/>
  <c r="I32" i="5"/>
  <c r="I33" i="5"/>
  <c r="I35" i="5"/>
  <c r="C15" i="5"/>
  <c r="O22" i="5"/>
  <c r="O8" i="5" s="1"/>
  <c r="K33" i="5"/>
  <c r="K35" i="5"/>
  <c r="I22" i="5"/>
  <c r="G32" i="5"/>
  <c r="I16" i="5"/>
  <c r="I20" i="5"/>
  <c r="K32" i="5"/>
  <c r="G34" i="5"/>
  <c r="K16" i="5"/>
  <c r="H30" i="5"/>
  <c r="G21" i="5"/>
  <c r="I34" i="5"/>
  <c r="G18" i="5"/>
  <c r="N22" i="5"/>
  <c r="E5" i="5" s="1"/>
  <c r="K34" i="5"/>
  <c r="G14" i="5"/>
  <c r="G22" i="5"/>
  <c r="E3" i="5" s="1"/>
  <c r="C13" i="5"/>
  <c r="K13" i="5"/>
  <c r="I14" i="5"/>
  <c r="F2" i="5"/>
  <c r="I2" i="5" s="1"/>
  <c r="K14" i="5"/>
  <c r="C18" i="5"/>
  <c r="G19" i="5"/>
  <c r="C20" i="5"/>
  <c r="J2" i="5"/>
  <c r="C22" i="5"/>
  <c r="C23" i="5" s="1"/>
  <c r="C24" i="5" s="1"/>
  <c r="C25" i="5" s="1"/>
  <c r="C26" i="5" s="1"/>
  <c r="C27" i="5" s="1"/>
  <c r="H23" i="5"/>
  <c r="I13" i="5"/>
  <c r="G17" i="5"/>
  <c r="C17" i="5"/>
  <c r="I30" i="5"/>
  <c r="F23" i="8"/>
  <c r="J22" i="8"/>
  <c r="L22" i="8" s="1"/>
  <c r="B22" i="8" s="1"/>
  <c r="H22" i="8"/>
  <c r="F22" i="7"/>
  <c r="J21" i="7"/>
  <c r="L21" i="7" s="1"/>
  <c r="B21" i="7" s="1"/>
  <c r="H21" i="7"/>
  <c r="F23" i="6"/>
  <c r="J22" i="6"/>
  <c r="L22" i="6" s="1"/>
  <c r="B22" i="6" s="1"/>
  <c r="H22" i="6"/>
  <c r="F25" i="5"/>
  <c r="J24" i="5"/>
  <c r="H24" i="5"/>
  <c r="G16" i="5"/>
  <c r="K15" i="5"/>
  <c r="P2" i="5"/>
  <c r="Q2" i="5" s="1"/>
  <c r="G15" i="5"/>
  <c r="C16" i="5"/>
  <c r="I19" i="5"/>
  <c r="I21" i="5"/>
  <c r="F30" i="5"/>
  <c r="C19" i="5"/>
  <c r="C21" i="5"/>
  <c r="G30" i="5"/>
  <c r="K19" i="5"/>
  <c r="K21" i="5"/>
  <c r="C14" i="5"/>
  <c r="J23" i="5"/>
  <c r="K20" i="5"/>
  <c r="N22" i="3"/>
  <c r="N23" i="3" s="1"/>
  <c r="N24" i="3" s="1"/>
  <c r="N25" i="3" s="1"/>
  <c r="N26" i="3" s="1"/>
  <c r="N27" i="3" s="1"/>
  <c r="D24" i="10" l="1"/>
  <c r="E7" i="10" s="1"/>
  <c r="E6" i="10"/>
  <c r="F26" i="10"/>
  <c r="J25" i="10"/>
  <c r="L25" i="10" s="1"/>
  <c r="B25" i="10" s="1"/>
  <c r="H25" i="10"/>
  <c r="F25" i="9"/>
  <c r="J24" i="9"/>
  <c r="L24" i="9" s="1"/>
  <c r="B24" i="9" s="1"/>
  <c r="H24" i="9"/>
  <c r="N8" i="5"/>
  <c r="L24" i="5"/>
  <c r="B24" i="5" s="1"/>
  <c r="K2" i="5"/>
  <c r="I8" i="5"/>
  <c r="L23" i="5"/>
  <c r="B23" i="5" s="1"/>
  <c r="Q23" i="5" s="1"/>
  <c r="K8" i="5"/>
  <c r="F24" i="8"/>
  <c r="J23" i="8"/>
  <c r="L23" i="8" s="1"/>
  <c r="B23" i="8" s="1"/>
  <c r="H23" i="8"/>
  <c r="F23" i="7"/>
  <c r="H22" i="7"/>
  <c r="J22" i="7"/>
  <c r="L22" i="7" s="1"/>
  <c r="B22" i="7" s="1"/>
  <c r="F24" i="6"/>
  <c r="J23" i="6"/>
  <c r="L23" i="6" s="1"/>
  <c r="B23" i="6" s="1"/>
  <c r="H23" i="6"/>
  <c r="H25" i="5"/>
  <c r="F26" i="5"/>
  <c r="J25" i="5"/>
  <c r="L25" i="5" s="1"/>
  <c r="B25" i="5" s="1"/>
  <c r="K22" i="3"/>
  <c r="K23" i="3" s="1"/>
  <c r="K24" i="3" s="1"/>
  <c r="K25" i="3" s="1"/>
  <c r="K26" i="3" s="1"/>
  <c r="K27" i="3" s="1"/>
  <c r="I22" i="3"/>
  <c r="I23" i="3" s="1"/>
  <c r="I24" i="3" s="1"/>
  <c r="I25" i="3" s="1"/>
  <c r="I26" i="3" s="1"/>
  <c r="I27" i="3" s="1"/>
  <c r="G22" i="3"/>
  <c r="G23" i="3" s="1"/>
  <c r="G24" i="3" s="1"/>
  <c r="G25" i="3" s="1"/>
  <c r="G26" i="3" s="1"/>
  <c r="G27" i="3" s="1"/>
  <c r="M18" i="3"/>
  <c r="P19" i="3"/>
  <c r="L18" i="3"/>
  <c r="N18" i="3" s="1"/>
  <c r="J18" i="3"/>
  <c r="H18" i="3"/>
  <c r="F18" i="3"/>
  <c r="G19" i="3" s="1"/>
  <c r="G2" i="3" s="1"/>
  <c r="E18" i="3"/>
  <c r="H26" i="10" l="1"/>
  <c r="F27" i="10"/>
  <c r="J26" i="10"/>
  <c r="L26" i="10" s="1"/>
  <c r="B26" i="10" s="1"/>
  <c r="D24" i="9"/>
  <c r="E7" i="9" s="1"/>
  <c r="E6" i="9"/>
  <c r="F26" i="9"/>
  <c r="J25" i="9"/>
  <c r="L25" i="9" s="1"/>
  <c r="B25" i="9" s="1"/>
  <c r="H25" i="9"/>
  <c r="Q19" i="3"/>
  <c r="P2" i="3"/>
  <c r="E3" i="3"/>
  <c r="H24" i="8"/>
  <c r="F25" i="8"/>
  <c r="J24" i="8"/>
  <c r="L24" i="8" s="1"/>
  <c r="B24" i="8" s="1"/>
  <c r="J23" i="7"/>
  <c r="L23" i="7" s="1"/>
  <c r="B23" i="7" s="1"/>
  <c r="H23" i="7"/>
  <c r="F24" i="7"/>
  <c r="H24" i="6"/>
  <c r="F25" i="6"/>
  <c r="J24" i="6"/>
  <c r="L24" i="6" s="1"/>
  <c r="B24" i="6" s="1"/>
  <c r="D23" i="6"/>
  <c r="E7" i="6" s="1"/>
  <c r="E6" i="6"/>
  <c r="K18" i="3"/>
  <c r="I18" i="3"/>
  <c r="O18" i="3"/>
  <c r="C18" i="3"/>
  <c r="C20" i="3" s="1"/>
  <c r="C21" i="3" s="1"/>
  <c r="C22" i="3" s="1"/>
  <c r="C23" i="3" s="1"/>
  <c r="C24" i="3" s="1"/>
  <c r="C25" i="3" s="1"/>
  <c r="C26" i="3" s="1"/>
  <c r="C27" i="3" s="1"/>
  <c r="J26" i="5"/>
  <c r="L26" i="5" s="1"/>
  <c r="B26" i="5" s="1"/>
  <c r="H26" i="5"/>
  <c r="F27" i="5"/>
  <c r="J27" i="10" l="1"/>
  <c r="L27" i="10" s="1"/>
  <c r="B27" i="10" s="1"/>
  <c r="H27" i="10"/>
  <c r="H26" i="9"/>
  <c r="F27" i="9"/>
  <c r="J26" i="9"/>
  <c r="L26" i="9" s="1"/>
  <c r="B26" i="9" s="1"/>
  <c r="E6" i="8"/>
  <c r="D24" i="8"/>
  <c r="E7" i="8" s="1"/>
  <c r="F26" i="8"/>
  <c r="J25" i="8"/>
  <c r="L25" i="8" s="1"/>
  <c r="B25" i="8" s="1"/>
  <c r="H25" i="8"/>
  <c r="H24" i="7"/>
  <c r="F25" i="7"/>
  <c r="J24" i="7"/>
  <c r="L24" i="7" s="1"/>
  <c r="B24" i="7" s="1"/>
  <c r="F26" i="6"/>
  <c r="J25" i="6"/>
  <c r="L25" i="6" s="1"/>
  <c r="B25" i="6" s="1"/>
  <c r="H25" i="6"/>
  <c r="J27" i="5"/>
  <c r="L27" i="5" s="1"/>
  <c r="B27" i="5" s="1"/>
  <c r="H27" i="5"/>
  <c r="P15" i="3"/>
  <c r="J27" i="9" l="1"/>
  <c r="L27" i="9" s="1"/>
  <c r="B27" i="9" s="1"/>
  <c r="H27" i="9"/>
  <c r="J26" i="8"/>
  <c r="L26" i="8" s="1"/>
  <c r="B26" i="8" s="1"/>
  <c r="H26" i="8"/>
  <c r="F27" i="8"/>
  <c r="E6" i="7"/>
  <c r="D24" i="7"/>
  <c r="E7" i="7" s="1"/>
  <c r="F26" i="7"/>
  <c r="J25" i="7"/>
  <c r="L25" i="7" s="1"/>
  <c r="B25" i="7" s="1"/>
  <c r="H25" i="7"/>
  <c r="F27" i="6"/>
  <c r="J26" i="6"/>
  <c r="L26" i="6" s="1"/>
  <c r="B26" i="6" s="1"/>
  <c r="H26" i="6"/>
  <c r="F21" i="3"/>
  <c r="D27" i="5"/>
  <c r="E7" i="5" s="1"/>
  <c r="E6" i="5"/>
  <c r="P11" i="3"/>
  <c r="P12" i="3"/>
  <c r="P13" i="3"/>
  <c r="P14" i="3"/>
  <c r="P16" i="3"/>
  <c r="P17" i="3"/>
  <c r="P18" i="3"/>
  <c r="Q18" i="3" l="1"/>
  <c r="H27" i="8"/>
  <c r="J27" i="8"/>
  <c r="L27" i="8" s="1"/>
  <c r="B27" i="8" s="1"/>
  <c r="F27" i="7"/>
  <c r="J26" i="7"/>
  <c r="L26" i="7" s="1"/>
  <c r="B26" i="7" s="1"/>
  <c r="H26" i="7"/>
  <c r="H27" i="6"/>
  <c r="J27" i="6"/>
  <c r="L27" i="6" s="1"/>
  <c r="B27" i="6" s="1"/>
  <c r="F22" i="3"/>
  <c r="F23" i="3" s="1"/>
  <c r="H21" i="3"/>
  <c r="J21" i="3"/>
  <c r="H27" i="7" l="1"/>
  <c r="J27" i="7"/>
  <c r="L27" i="7" s="1"/>
  <c r="B27" i="7" s="1"/>
  <c r="H23" i="3"/>
  <c r="F24" i="3"/>
  <c r="J23" i="3"/>
  <c r="L23" i="3" s="1"/>
  <c r="B23" i="3" s="1"/>
  <c r="J22" i="3"/>
  <c r="H22" i="3"/>
  <c r="J24" i="3" l="1"/>
  <c r="L24" i="3" s="1"/>
  <c r="B24" i="3" s="1"/>
  <c r="H24" i="3"/>
  <c r="F25" i="3"/>
  <c r="M9" i="3"/>
  <c r="M10" i="3"/>
  <c r="M11" i="3"/>
  <c r="M12" i="3"/>
  <c r="M13" i="3"/>
  <c r="M14" i="3"/>
  <c r="M15" i="3"/>
  <c r="M16" i="3"/>
  <c r="M17" i="3"/>
  <c r="O2" i="3" s="1"/>
  <c r="L9" i="3"/>
  <c r="L10" i="3"/>
  <c r="L11" i="3"/>
  <c r="L12" i="3"/>
  <c r="L13" i="3"/>
  <c r="L14" i="3"/>
  <c r="L15" i="3"/>
  <c r="L16" i="3"/>
  <c r="L17" i="3"/>
  <c r="J9" i="3"/>
  <c r="J10" i="3"/>
  <c r="J11" i="3"/>
  <c r="J12" i="3"/>
  <c r="J13" i="3"/>
  <c r="J14" i="3"/>
  <c r="J15" i="3"/>
  <c r="J16" i="3"/>
  <c r="J17" i="3"/>
  <c r="H9" i="3"/>
  <c r="H10" i="3"/>
  <c r="H11" i="3"/>
  <c r="H12" i="3"/>
  <c r="H13" i="3"/>
  <c r="H14" i="3"/>
  <c r="H15" i="3"/>
  <c r="H16" i="3"/>
  <c r="H17" i="3"/>
  <c r="F9" i="3"/>
  <c r="F10" i="3"/>
  <c r="F11" i="3"/>
  <c r="F12" i="3"/>
  <c r="F13" i="3"/>
  <c r="F14" i="3"/>
  <c r="F15" i="3"/>
  <c r="F16" i="3"/>
  <c r="F17" i="3"/>
  <c r="E9" i="3"/>
  <c r="E10" i="3"/>
  <c r="E11" i="3"/>
  <c r="E12" i="3"/>
  <c r="E13" i="3"/>
  <c r="E14" i="3"/>
  <c r="E15" i="3"/>
  <c r="E16" i="3"/>
  <c r="E17" i="3"/>
  <c r="C11" i="3" l="1"/>
  <c r="C10" i="3"/>
  <c r="D24" i="3"/>
  <c r="E6" i="3"/>
  <c r="F26" i="3"/>
  <c r="J25" i="3"/>
  <c r="L25" i="3" s="1"/>
  <c r="B25" i="3" s="1"/>
  <c r="H25" i="3"/>
  <c r="C12" i="3"/>
  <c r="G18" i="3"/>
  <c r="C16" i="3"/>
  <c r="C14" i="3"/>
  <c r="C15" i="3"/>
  <c r="C9" i="3"/>
  <c r="C13" i="3"/>
  <c r="I14" i="3"/>
  <c r="I12" i="3"/>
  <c r="I15" i="3"/>
  <c r="I9" i="3"/>
  <c r="G11" i="3"/>
  <c r="I11" i="3"/>
  <c r="G15" i="3"/>
  <c r="I16" i="3"/>
  <c r="I10" i="3"/>
  <c r="C17" i="3"/>
  <c r="K17" i="3"/>
  <c r="K11" i="3"/>
  <c r="K13" i="3"/>
  <c r="I17" i="3"/>
  <c r="K12" i="3"/>
  <c r="K16" i="3"/>
  <c r="K10" i="3"/>
  <c r="K15" i="3"/>
  <c r="K9" i="3"/>
  <c r="G12" i="3"/>
  <c r="I13" i="3"/>
  <c r="K14" i="3"/>
  <c r="G17" i="3"/>
  <c r="G14" i="3"/>
  <c r="G13" i="3"/>
  <c r="G16" i="3"/>
  <c r="G10" i="3"/>
  <c r="Q11" i="3"/>
  <c r="Q12" i="3"/>
  <c r="Q13" i="3"/>
  <c r="Q14" i="3"/>
  <c r="Q15" i="3"/>
  <c r="Q16" i="3"/>
  <c r="Q17" i="3"/>
  <c r="O11" i="3"/>
  <c r="O12" i="3"/>
  <c r="O13" i="3"/>
  <c r="O14" i="3"/>
  <c r="O15" i="3"/>
  <c r="O16" i="3"/>
  <c r="O17" i="3"/>
  <c r="G8" i="3" l="1"/>
  <c r="J26" i="3"/>
  <c r="L26" i="3" s="1"/>
  <c r="B26" i="3" s="1"/>
  <c r="F27" i="3"/>
  <c r="H26" i="3"/>
  <c r="I8" i="3"/>
  <c r="O8" i="3"/>
  <c r="K8" i="3"/>
  <c r="N17" i="3"/>
  <c r="N16" i="3"/>
  <c r="N15" i="3"/>
  <c r="N12" i="3"/>
  <c r="N11" i="3"/>
  <c r="Q2" i="3"/>
  <c r="N2" i="3"/>
  <c r="H27" i="3" l="1"/>
  <c r="J27" i="3"/>
  <c r="L27" i="3" s="1"/>
  <c r="B27" i="3" s="1"/>
  <c r="N8" i="3"/>
  <c r="L21" i="3" l="1"/>
  <c r="B21" i="3" s="1"/>
  <c r="L22" i="3" l="1"/>
  <c r="B22" i="3" s="1"/>
  <c r="E7" i="3" l="1"/>
</calcChain>
</file>

<file path=xl/sharedStrings.xml><?xml version="1.0" encoding="utf-8"?>
<sst xmlns="http://schemas.openxmlformats.org/spreadsheetml/2006/main" count="302" uniqueCount="89">
  <si>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</si>
  <si>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</si>
  <si>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</si>
  <si>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</si>
  <si>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</si>
  <si>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</si>
  <si>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</si>
  <si>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</si>
  <si>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</si>
  <si>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</si>
  <si>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</si>
  <si>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</si>
  <si>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</si>
  <si>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</si>
  <si>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</si>
  <si>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</si>
  <si>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</si>
  <si>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</si>
  <si>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</si>
  <si>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</si>
  <si>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</si>
  <si>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</si>
  <si>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</si>
  <si>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</si>
  <si>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</si>
  <si>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</si>
  <si>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</si>
  <si>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</si>
  <si>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</si>
  <si>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</si>
  <si>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</si>
  <si>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</si>
  <si>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</si>
  <si>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</si>
  <si>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r>
      <t>－</t>
    </r>
    <r>
      <rPr>
        <sz val="8"/>
        <color rgb="FF666666"/>
        <rFont val="Inherit"/>
        <family val="2"/>
      </rPr>
      <t>%</t>
    </r>
  </si>
  <si>
    <t>1419　タマホーム</t>
    <phoneticPr fontId="3"/>
  </si>
  <si>
    <t>25.80 円</t>
  </si>
  <si>
    <t>26.00 円</t>
  </si>
  <si>
    <t>10.00 円</t>
  </si>
  <si>
    <t>15.00 円</t>
  </si>
  <si>
    <t>30.00 円</t>
  </si>
  <si>
    <t>53.00 円</t>
  </si>
  <si>
    <t>70.00 円</t>
  </si>
  <si>
    <t>今期売上</t>
    <rPh sb="0" eb="2">
      <t>コンキ</t>
    </rPh>
    <rPh sb="2" eb="4">
      <t>ウリアゲ</t>
    </rPh>
    <phoneticPr fontId="3"/>
  </si>
  <si>
    <t>前期売上</t>
    <rPh sb="0" eb="2">
      <t>ゼンキ</t>
    </rPh>
    <rPh sb="2" eb="4">
      <t>ウリアゲ</t>
    </rPh>
    <phoneticPr fontId="3"/>
  </si>
  <si>
    <t>前々期売上</t>
    <rPh sb="0" eb="2">
      <t>ゼンゼン</t>
    </rPh>
    <rPh sb="2" eb="3">
      <t>キ</t>
    </rPh>
    <rPh sb="3" eb="5">
      <t>ウリアゲ</t>
    </rPh>
    <phoneticPr fontId="3"/>
  </si>
  <si>
    <t>今期利益</t>
    <rPh sb="0" eb="2">
      <t>コンキ</t>
    </rPh>
    <rPh sb="2" eb="4">
      <t>リエキ</t>
    </rPh>
    <phoneticPr fontId="3"/>
  </si>
  <si>
    <t>前期利益</t>
    <rPh sb="0" eb="2">
      <t>ゼンキ</t>
    </rPh>
    <rPh sb="2" eb="4">
      <t>リエキ</t>
    </rPh>
    <phoneticPr fontId="3"/>
  </si>
  <si>
    <t>前々期利益</t>
    <rPh sb="0" eb="2">
      <t>ゼンゼン</t>
    </rPh>
    <rPh sb="2" eb="3">
      <t>キ</t>
    </rPh>
    <rPh sb="3" eb="5">
      <t>リエキ</t>
    </rPh>
    <phoneticPr fontId="3"/>
  </si>
  <si>
    <t>1Q</t>
  </si>
  <si>
    <r>
      <t>45.8</t>
    </r>
    <r>
      <rPr>
        <sz val="8"/>
        <color rgb="FF666666"/>
        <rFont val="Inherit"/>
        <family val="2"/>
      </rPr>
      <t>円</t>
    </r>
  </si>
  <si>
    <t>2Q</t>
  </si>
  <si>
    <r>
      <t>39.0</t>
    </r>
    <r>
      <rPr>
        <sz val="8"/>
        <color rgb="FF666666"/>
        <rFont val="Inherit"/>
        <family val="2"/>
      </rPr>
      <t>円</t>
    </r>
  </si>
  <si>
    <t>3Q</t>
  </si>
  <si>
    <r>
      <t>32.3</t>
    </r>
    <r>
      <rPr>
        <sz val="8"/>
        <color rgb="FF666666"/>
        <rFont val="Inherit"/>
        <family val="2"/>
      </rPr>
      <t>円</t>
    </r>
  </si>
  <si>
    <t>総資産</t>
    <rPh sb="0" eb="3">
      <t>ソウシサン</t>
    </rPh>
    <phoneticPr fontId="3"/>
  </si>
  <si>
    <t>純資産</t>
    <rPh sb="0" eb="3">
      <t>ジュンシサン</t>
    </rPh>
    <phoneticPr fontId="3"/>
  </si>
  <si>
    <t>本</t>
  </si>
  <si>
    <r>
      <t>55.6</t>
    </r>
    <r>
      <rPr>
        <sz val="8"/>
        <color rgb="FF666666"/>
        <rFont val="Inherit"/>
        <family val="2"/>
      </rPr>
      <t>円</t>
    </r>
  </si>
  <si>
    <r>
      <t>718.9</t>
    </r>
    <r>
      <rPr>
        <sz val="8"/>
        <color rgb="FF666666"/>
        <rFont val="Inherit"/>
        <family val="2"/>
      </rPr>
      <t>円</t>
    </r>
  </si>
  <si>
    <r>
      <t>43.5</t>
    </r>
    <r>
      <rPr>
        <sz val="8"/>
        <color rgb="FF666666"/>
        <rFont val="Inherit"/>
        <family val="2"/>
      </rPr>
      <t>円</t>
    </r>
  </si>
  <si>
    <r>
      <t>63.3</t>
    </r>
    <r>
      <rPr>
        <sz val="8"/>
        <color rgb="FF666666"/>
        <rFont val="Inherit"/>
        <family val="2"/>
      </rPr>
      <t>円</t>
    </r>
  </si>
  <si>
    <r>
      <t>40.7</t>
    </r>
    <r>
      <rPr>
        <sz val="8"/>
        <color rgb="FF666666"/>
        <rFont val="Inherit"/>
        <family val="2"/>
      </rPr>
      <t>円</t>
    </r>
  </si>
  <si>
    <t>100.00 円</t>
  </si>
  <si>
    <r>
      <t>130.8</t>
    </r>
    <r>
      <rPr>
        <sz val="8"/>
        <color rgb="FF666666"/>
        <rFont val="Inherit"/>
        <family val="2"/>
      </rPr>
      <t>円</t>
    </r>
  </si>
  <si>
    <r>
      <t>26.6</t>
    </r>
    <r>
      <rPr>
        <sz val="8"/>
        <color rgb="FF666666"/>
        <rFont val="Inherit"/>
        <family val="2"/>
      </rPr>
      <t>円</t>
    </r>
  </si>
  <si>
    <r>
      <t>158.4</t>
    </r>
    <r>
      <rPr>
        <sz val="8"/>
        <color rgb="FF666666"/>
        <rFont val="Inherit"/>
        <family val="2"/>
      </rPr>
      <t>円</t>
    </r>
  </si>
  <si>
    <r>
      <t>89.9</t>
    </r>
    <r>
      <rPr>
        <sz val="8"/>
        <color rgb="FF666666"/>
        <rFont val="Inherit"/>
        <family val="2"/>
      </rPr>
      <t>円</t>
    </r>
  </si>
  <si>
    <r>
      <t>483.5</t>
    </r>
    <r>
      <rPr>
        <sz val="8"/>
        <color rgb="FF666666"/>
        <rFont val="Inherit"/>
        <family val="2"/>
      </rPr>
      <t>円</t>
    </r>
  </si>
  <si>
    <r>
      <t>58.3</t>
    </r>
    <r>
      <rPr>
        <sz val="8"/>
        <color rgb="FF666666"/>
        <rFont val="Inherit"/>
        <family val="2"/>
      </rPr>
      <t>円</t>
    </r>
  </si>
  <si>
    <r>
      <t>517.6</t>
    </r>
    <r>
      <rPr>
        <sz val="8"/>
        <color rgb="FF666666"/>
        <rFont val="Inherit"/>
        <family val="2"/>
      </rPr>
      <t>円</t>
    </r>
  </si>
  <si>
    <r>
      <t>477.3</t>
    </r>
    <r>
      <rPr>
        <sz val="8"/>
        <color rgb="FF666666"/>
        <rFont val="Inherit"/>
        <family val="2"/>
      </rPr>
      <t>円</t>
    </r>
  </si>
  <si>
    <r>
      <t>452.0</t>
    </r>
    <r>
      <rPr>
        <sz val="8"/>
        <color rgb="FF666666"/>
        <rFont val="Inherit"/>
        <family val="2"/>
      </rPr>
      <t>円</t>
    </r>
  </si>
  <si>
    <r>
      <t>30.6</t>
    </r>
    <r>
      <rPr>
        <sz val="8"/>
        <color rgb="FF666666"/>
        <rFont val="Inherit"/>
        <family val="2"/>
      </rPr>
      <t>円</t>
    </r>
  </si>
  <si>
    <r>
      <t>472.5</t>
    </r>
    <r>
      <rPr>
        <sz val="8"/>
        <color rgb="FF666666"/>
        <rFont val="Inherit"/>
        <family val="2"/>
      </rPr>
      <t>円</t>
    </r>
  </si>
  <si>
    <r>
      <t>69.5</t>
    </r>
    <r>
      <rPr>
        <sz val="8"/>
        <color rgb="FF666666"/>
        <rFont val="Inherit"/>
        <family val="2"/>
      </rPr>
      <t>円</t>
    </r>
  </si>
  <si>
    <r>
      <t>525.8</t>
    </r>
    <r>
      <rPr>
        <sz val="8"/>
        <color rgb="FF666666"/>
        <rFont val="Inherit"/>
        <family val="2"/>
      </rPr>
      <t>円</t>
    </r>
  </si>
  <si>
    <r>
      <t>133.6</t>
    </r>
    <r>
      <rPr>
        <sz val="8"/>
        <color rgb="FF666666"/>
        <rFont val="Inherit"/>
        <family val="2"/>
      </rPr>
      <t>円</t>
    </r>
  </si>
  <si>
    <r>
      <t>615.7</t>
    </r>
    <r>
      <rPr>
        <sz val="8"/>
        <color rgb="FF666666"/>
        <rFont val="Inherit"/>
        <family val="2"/>
      </rPr>
      <t>円</t>
    </r>
  </si>
  <si>
    <r>
      <t>173.5</t>
    </r>
    <r>
      <rPr>
        <sz val="8"/>
        <color rgb="FF666666"/>
        <rFont val="Inherit"/>
        <family val="2"/>
      </rPr>
      <t>円</t>
    </r>
  </si>
  <si>
    <r>
      <t>243.4</t>
    </r>
    <r>
      <rPr>
        <sz val="8"/>
        <color rgb="FF666666"/>
        <rFont val="Inherit"/>
        <family val="2"/>
      </rPr>
      <t>円</t>
    </r>
  </si>
  <si>
    <r>
      <t>887.5</t>
    </r>
    <r>
      <rPr>
        <sz val="8"/>
        <color rgb="FF666666"/>
        <rFont val="Inherit"/>
        <family val="2"/>
      </rPr>
      <t>円</t>
    </r>
  </si>
  <si>
    <t>2022/05予</t>
  </si>
  <si>
    <r>
      <t>247.8</t>
    </r>
    <r>
      <rPr>
        <sz val="8"/>
        <color rgb="FF666666"/>
        <rFont val="Inherit"/>
        <family val="2"/>
      </rPr>
      <t>円</t>
    </r>
  </si>
  <si>
    <t>2022/05(予)</t>
  </si>
  <si>
    <t>110.00 円</t>
  </si>
  <si>
    <r>
      <t>95.8</t>
    </r>
    <r>
      <rPr>
        <sz val="8"/>
        <color rgb="FF666666"/>
        <rFont val="Inherit"/>
        <family val="2"/>
      </rPr>
      <t>円</t>
    </r>
  </si>
  <si>
    <t>純有利子負債</t>
    <rPh sb="0" eb="6">
      <t>ジュンユウリシフサイ</t>
    </rPh>
    <phoneticPr fontId="3"/>
  </si>
  <si>
    <r>
      <t>62.4</t>
    </r>
    <r>
      <rPr>
        <sz val="8"/>
        <color rgb="FF666666"/>
        <rFont val="Inherit"/>
        <family val="2"/>
      </rPr>
      <t>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</si>
</sst>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b/>
      <sz val="9"/>
      <color rgb="FFFF0000"/>
      <name val="Inherit"/>
      <family val="2"/>
    </font>
    <font>
      <sz val="8"/>
      <color theme="1"/>
      <name val="Yu Gothic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0" fontId="14" fillId="3" borderId="0" xfId="0" applyFont="1" applyFill="1" applyAlignment="1">
      <alignment horizontal="center" vertical="center" wrapText="1"/>
    </xf>
    <xf numFmtId="0" fontId="11" fillId="6" borderId="4" xfId="0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right" vertical="center"/>
    </xf>
    <xf numFmtId="0" fontId="15" fillId="6" borderId="3" xfId="0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right" vertical="center"/>
    </xf>
    <xf numFmtId="0" fontId="15" fillId="7" borderId="3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16" fillId="15" borderId="1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0" fontId="11" fillId="6" borderId="2" xfId="0" applyFont="1" applyFill="1" applyBorder="1" applyAlignment="1">
      <alignment horizontal="left" vertical="center"/>
    </xf>
    <xf numFmtId="56" fontId="2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7" fontId="2" fillId="11" borderId="0" xfId="2" applyNumberFormat="1" applyFont="1" applyFill="1" applyAlignment="1">
      <alignment vertical="center"/>
    </xf>
    <xf numFmtId="0" fontId="2" fillId="0" borderId="0" xfId="0" applyFont="1" applyAlignment="1">
      <alignment vertical="top"/>
    </xf>
    <xf numFmtId="38" fontId="5" fillId="14" borderId="0" xfId="1" applyFont="1" applyFill="1" applyAlignment="1">
      <alignment vertical="center"/>
    </xf>
    <xf numFmtId="178" fontId="4" fillId="4" borderId="0" xfId="2" applyNumberFormat="1" applyFont="1" applyFill="1" applyAlignment="1">
      <alignment vertical="center"/>
    </xf>
    <xf numFmtId="38" fontId="4" fillId="4" borderId="0" xfId="1" applyFont="1" applyFill="1" applyAlignment="1">
      <alignment vertical="center"/>
    </xf>
    <xf numFmtId="0" fontId="2" fillId="0" borderId="0" xfId="0" applyFont="1" applyAlignment="1">
      <alignment vertical="top"/>
    </xf>
    <xf numFmtId="56" fontId="0" fillId="0" borderId="0" xfId="0" applyNumberForma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177" fontId="2" fillId="0" borderId="0" xfId="2" applyNumberFormat="1" applyFont="1" applyFill="1" applyAlignment="1">
      <alignment horizontal="center" vertical="center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3921568627450983E-2"/>
          <c:w val="0.83287634258483645"/>
          <c:h val="0.7127898718542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9A-47B4-8DA6-99D31DE07DE8}"/>
              </c:ext>
            </c:extLst>
          </c:dPt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テンプレート!$J$9:$J$27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7168</c:v>
                </c:pt>
                <c:pt idx="11">
                  <c:v>7356</c:v>
                </c:pt>
                <c:pt idx="12">
                  <c:v>6073.7443199999998</c:v>
                </c:pt>
                <c:pt idx="13">
                  <c:v>6286.3253711999987</c:v>
                </c:pt>
                <c:pt idx="14">
                  <c:v>6506.346759191998</c:v>
                </c:pt>
                <c:pt idx="15">
                  <c:v>6734.0688957637185</c:v>
                </c:pt>
                <c:pt idx="16">
                  <c:v>6969.7613071154474</c:v>
                </c:pt>
                <c:pt idx="17">
                  <c:v>7213.702952864488</c:v>
                </c:pt>
                <c:pt idx="18">
                  <c:v>7466.1825562147442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テンプレート!$L$9:$L$27</c:f>
              <c:numCache>
                <c:formatCode>0.0</c:formatCode>
                <c:ptCount val="19"/>
                <c:pt idx="0">
                  <c:v>0</c:v>
                </c:pt>
                <c:pt idx="1">
                  <c:v>26.6</c:v>
                </c:pt>
                <c:pt idx="2">
                  <c:v>89.9</c:v>
                </c:pt>
                <c:pt idx="3">
                  <c:v>58.3</c:v>
                </c:pt>
                <c:pt idx="4">
                  <c:v>0</c:v>
                </c:pt>
                <c:pt idx="5">
                  <c:v>0</c:v>
                </c:pt>
                <c:pt idx="6">
                  <c:v>30.6</c:v>
                </c:pt>
                <c:pt idx="7">
                  <c:v>69.5</c:v>
                </c:pt>
                <c:pt idx="8">
                  <c:v>133.6</c:v>
                </c:pt>
                <c:pt idx="9">
                  <c:v>173.5</c:v>
                </c:pt>
                <c:pt idx="10">
                  <c:v>243.4</c:v>
                </c:pt>
                <c:pt idx="11" formatCode="#,##0_);[Red]\(#,##0\)">
                  <c:v>249.6</c:v>
                </c:pt>
                <c:pt idx="12">
                  <c:v>206.26240742219613</c:v>
                </c:pt>
                <c:pt idx="13">
                  <c:v>213.48159168197296</c:v>
                </c:pt>
                <c:pt idx="14">
                  <c:v>220.95344739084197</c:v>
                </c:pt>
                <c:pt idx="15">
                  <c:v>228.68681804952146</c:v>
                </c:pt>
                <c:pt idx="16">
                  <c:v>236.69085668125467</c:v>
                </c:pt>
                <c:pt idx="17">
                  <c:v>244.97503666509863</c:v>
                </c:pt>
                <c:pt idx="18">
                  <c:v>253.54916294837702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テンプレート!$P$9:$P$27</c:f>
              <c:numCache>
                <c:formatCode>General</c:formatCode>
                <c:ptCount val="19"/>
                <c:pt idx="2" formatCode="#,##0_);[Red]\(#,##0\)">
                  <c:v>25.8</c:v>
                </c:pt>
                <c:pt idx="3" formatCode="#,##0_);[Red]\(#,##0\)">
                  <c:v>26</c:v>
                </c:pt>
                <c:pt idx="4" formatCode="#,##0_);[Red]\(#,##0\)">
                  <c:v>10</c:v>
                </c:pt>
                <c:pt idx="5" formatCode="#,##0_);[Red]\(#,##0\)">
                  <c:v>10</c:v>
                </c:pt>
                <c:pt idx="6" formatCode="#,##0_);[Red]\(#,##0\)">
                  <c:v>15</c:v>
                </c:pt>
                <c:pt idx="7" formatCode="#,##0_);[Red]\(#,##0\)">
                  <c:v>30</c:v>
                </c:pt>
                <c:pt idx="8" formatCode="#,##0_);[Red]\(#,##0\)">
                  <c:v>53</c:v>
                </c:pt>
                <c:pt idx="9" formatCode="#,##0_);[Red]\(#,##0\)">
                  <c:v>70</c:v>
                </c:pt>
                <c:pt idx="10" formatCode="#,##0_);[Red]\(#,##0\)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56-4EB8-83A6-27C4D89BC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34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  <c:majorUnit val="50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726773515012758E-2"/>
          <c:y val="0.17211579053615492"/>
          <c:w val="0.23408052716814653"/>
          <c:h val="0.265177228833732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366537578048"/>
          <c:y val="2.1798365122615803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'20210114'!$F$1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53-4159-9BBA-6FA907DAA082}"/>
              </c:ext>
            </c:extLst>
          </c:dPt>
          <c:cat>
            <c:numRef>
              <c:f>'20210114'!$E$9:$E$27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'20210114'!$F$9:$F$27</c:f>
              <c:numCache>
                <c:formatCode>#,##0_);[Red]\(#,##0\)</c:formatCode>
                <c:ptCount val="19"/>
                <c:pt idx="0">
                  <c:v>148971</c:v>
                </c:pt>
                <c:pt idx="1">
                  <c:v>169651</c:v>
                </c:pt>
                <c:pt idx="2">
                  <c:v>152323</c:v>
                </c:pt>
                <c:pt idx="3">
                  <c:v>169528</c:v>
                </c:pt>
                <c:pt idx="4">
                  <c:v>149570</c:v>
                </c:pt>
                <c:pt idx="5">
                  <c:v>138379</c:v>
                </c:pt>
                <c:pt idx="6">
                  <c:v>157001</c:v>
                </c:pt>
                <c:pt idx="7">
                  <c:v>167915</c:v>
                </c:pt>
                <c:pt idx="8">
                  <c:v>186874</c:v>
                </c:pt>
                <c:pt idx="9">
                  <c:v>209207</c:v>
                </c:pt>
                <c:pt idx="10">
                  <c:v>197268</c:v>
                </c:pt>
                <c:pt idx="11">
                  <c:v>205158.72</c:v>
                </c:pt>
                <c:pt idx="12">
                  <c:v>213365.06880000001</c:v>
                </c:pt>
                <c:pt idx="13">
                  <c:v>221899.67155200001</c:v>
                </c:pt>
                <c:pt idx="14">
                  <c:v>230775.65841408001</c:v>
                </c:pt>
                <c:pt idx="15">
                  <c:v>240006.68475064321</c:v>
                </c:pt>
                <c:pt idx="16">
                  <c:v>249606.95214066896</c:v>
                </c:pt>
                <c:pt idx="17">
                  <c:v>259591.23022629574</c:v>
                </c:pt>
                <c:pt idx="18">
                  <c:v>269974.87943534757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3-4159-9BBA-6FA907DAA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'20210114'!$H$1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'20210114'!$E$9:$E$27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'20210114'!$H$9:$H$27</c:f>
              <c:numCache>
                <c:formatCode>#,##0_);[Red]\(#,##0\)</c:formatCode>
                <c:ptCount val="19"/>
                <c:pt idx="0">
                  <c:v>1015</c:v>
                </c:pt>
                <c:pt idx="1">
                  <c:v>4075</c:v>
                </c:pt>
                <c:pt idx="2">
                  <c:v>5286</c:v>
                </c:pt>
                <c:pt idx="3">
                  <c:v>4580</c:v>
                </c:pt>
                <c:pt idx="4">
                  <c:v>2284</c:v>
                </c:pt>
                <c:pt idx="5">
                  <c:v>1803</c:v>
                </c:pt>
                <c:pt idx="6">
                  <c:v>3901</c:v>
                </c:pt>
                <c:pt idx="7">
                  <c:v>4653</c:v>
                </c:pt>
                <c:pt idx="8">
                  <c:v>7366</c:v>
                </c:pt>
                <c:pt idx="9">
                  <c:v>9873</c:v>
                </c:pt>
                <c:pt idx="10">
                  <c:v>8474</c:v>
                </c:pt>
                <c:pt idx="11">
                  <c:v>7796.0313599999999</c:v>
                </c:pt>
                <c:pt idx="12">
                  <c:v>8107.8726144000002</c:v>
                </c:pt>
                <c:pt idx="13">
                  <c:v>8432.1875189760012</c:v>
                </c:pt>
                <c:pt idx="14">
                  <c:v>8769.4750197350404</c:v>
                </c:pt>
                <c:pt idx="15">
                  <c:v>9120.2540205244422</c:v>
                </c:pt>
                <c:pt idx="16">
                  <c:v>9485.0641813454204</c:v>
                </c:pt>
                <c:pt idx="17">
                  <c:v>9864.4667485992377</c:v>
                </c:pt>
                <c:pt idx="18">
                  <c:v>10259.045418543208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53-4159-9BBA-6FA907DAA082}"/>
            </c:ext>
          </c:extLst>
        </c:ser>
        <c:ser>
          <c:idx val="2"/>
          <c:order val="2"/>
          <c:tx>
            <c:strRef>
              <c:f>'20210114'!$J$1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'20210114'!$E$9:$E$27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'20210114'!$J$9:$J$27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6294</c:v>
                </c:pt>
                <c:pt idx="11">
                  <c:v>4923.8092800000004</c:v>
                </c:pt>
                <c:pt idx="12">
                  <c:v>5120.7616512000004</c:v>
                </c:pt>
                <c:pt idx="13">
                  <c:v>5325.5921172480002</c:v>
                </c:pt>
                <c:pt idx="14">
                  <c:v>5538.61580193792</c:v>
                </c:pt>
                <c:pt idx="15">
                  <c:v>5760.1604340154372</c:v>
                </c:pt>
                <c:pt idx="16">
                  <c:v>5990.5668513760547</c:v>
                </c:pt>
                <c:pt idx="17">
                  <c:v>6230.1895254310975</c:v>
                </c:pt>
                <c:pt idx="18">
                  <c:v>6479.3971064483421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53-4159-9BBA-6FA907DAA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3921568627450983E-2"/>
          <c:w val="0.83287634258483645"/>
          <c:h val="0.7127898718542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'20201012'!$J$1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7D-4308-BD15-B3D7F3C0FE1D}"/>
              </c:ext>
            </c:extLst>
          </c:dPt>
          <c:cat>
            <c:numRef>
              <c:f>'20201012'!$E$9:$E$27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'20201012'!$J$9:$J$27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5128</c:v>
                </c:pt>
                <c:pt idx="11">
                  <c:v>4351.5056000000004</c:v>
                </c:pt>
                <c:pt idx="12">
                  <c:v>4525.5658240000002</c:v>
                </c:pt>
                <c:pt idx="13">
                  <c:v>4706.5884569600003</c:v>
                </c:pt>
                <c:pt idx="14">
                  <c:v>4894.8519952384004</c:v>
                </c:pt>
                <c:pt idx="15">
                  <c:v>5090.6460750479373</c:v>
                </c:pt>
                <c:pt idx="16">
                  <c:v>5294.2719180498543</c:v>
                </c:pt>
                <c:pt idx="17">
                  <c:v>5506.042794771849</c:v>
                </c:pt>
                <c:pt idx="18">
                  <c:v>5726.2845065627225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7D-4308-BD15-B3D7F3C0F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'20201012'!$L$1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'20201012'!$L$9:$L$27</c:f>
              <c:numCache>
                <c:formatCode>0.0</c:formatCode>
                <c:ptCount val="19"/>
                <c:pt idx="0">
                  <c:v>0</c:v>
                </c:pt>
                <c:pt idx="1">
                  <c:v>26.6</c:v>
                </c:pt>
                <c:pt idx="2">
                  <c:v>89.9</c:v>
                </c:pt>
                <c:pt idx="3">
                  <c:v>58.3</c:v>
                </c:pt>
                <c:pt idx="4">
                  <c:v>0</c:v>
                </c:pt>
                <c:pt idx="5">
                  <c:v>0</c:v>
                </c:pt>
                <c:pt idx="6">
                  <c:v>30.6</c:v>
                </c:pt>
                <c:pt idx="7">
                  <c:v>69.5</c:v>
                </c:pt>
                <c:pt idx="8">
                  <c:v>133.6</c:v>
                </c:pt>
                <c:pt idx="9">
                  <c:v>173.5</c:v>
                </c:pt>
                <c:pt idx="10" formatCode="#,##0_);[Red]\(#,##0\)">
                  <c:v>174</c:v>
                </c:pt>
                <c:pt idx="11">
                  <c:v>147.77573333333333</c:v>
                </c:pt>
                <c:pt idx="12">
                  <c:v>153.68676266666668</c:v>
                </c:pt>
                <c:pt idx="13">
                  <c:v>159.83423317333333</c:v>
                </c:pt>
                <c:pt idx="14">
                  <c:v>166.22760250026667</c:v>
                </c:pt>
                <c:pt idx="15">
                  <c:v>172.87670660027737</c:v>
                </c:pt>
                <c:pt idx="16">
                  <c:v>179.79177486428844</c:v>
                </c:pt>
                <c:pt idx="17">
                  <c:v>186.98344585886002</c:v>
                </c:pt>
                <c:pt idx="18">
                  <c:v>194.46278369321439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7D-4308-BD15-B3D7F3C0FE1D}"/>
            </c:ext>
          </c:extLst>
        </c:ser>
        <c:ser>
          <c:idx val="2"/>
          <c:order val="2"/>
          <c:tx>
            <c:strRef>
              <c:f>'20201012'!$P$1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'20201012'!$P$9:$P$27</c:f>
              <c:numCache>
                <c:formatCode>General</c:formatCode>
                <c:ptCount val="19"/>
                <c:pt idx="2" formatCode="#,##0_);[Red]\(#,##0\)">
                  <c:v>25.8</c:v>
                </c:pt>
                <c:pt idx="3" formatCode="#,##0_);[Red]\(#,##0\)">
                  <c:v>26</c:v>
                </c:pt>
                <c:pt idx="4" formatCode="#,##0_);[Red]\(#,##0\)">
                  <c:v>10</c:v>
                </c:pt>
                <c:pt idx="5" formatCode="#,##0_);[Red]\(#,##0\)">
                  <c:v>10</c:v>
                </c:pt>
                <c:pt idx="6" formatCode="#,##0_);[Red]\(#,##0\)">
                  <c:v>15</c:v>
                </c:pt>
                <c:pt idx="7" formatCode="#,##0_);[Red]\(#,##0\)">
                  <c:v>30</c:v>
                </c:pt>
                <c:pt idx="8" formatCode="#,##0_);[Red]\(#,##0\)">
                  <c:v>53</c:v>
                </c:pt>
                <c:pt idx="9" formatCode="#,##0_);[Red]\(#,##0\)">
                  <c:v>70</c:v>
                </c:pt>
                <c:pt idx="10" formatCode="#,##0_);[Red]\(#,##0\)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7D-4308-BD15-B3D7F3C0F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  <c:majorUnit val="50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272116720704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366537578048"/>
          <c:y val="2.1798365122615803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'20201012'!$F$1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6F-4CDC-880B-E22098C1DA77}"/>
              </c:ext>
            </c:extLst>
          </c:dPt>
          <c:cat>
            <c:numRef>
              <c:f>'20201012'!$E$9:$E$27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'20201012'!$F$9:$F$27</c:f>
              <c:numCache>
                <c:formatCode>#,##0_);[Red]\(#,##0\)</c:formatCode>
                <c:ptCount val="19"/>
                <c:pt idx="0">
                  <c:v>148971</c:v>
                </c:pt>
                <c:pt idx="1">
                  <c:v>169651</c:v>
                </c:pt>
                <c:pt idx="2">
                  <c:v>152323</c:v>
                </c:pt>
                <c:pt idx="3">
                  <c:v>169528</c:v>
                </c:pt>
                <c:pt idx="4">
                  <c:v>149570</c:v>
                </c:pt>
                <c:pt idx="5">
                  <c:v>138379</c:v>
                </c:pt>
                <c:pt idx="6">
                  <c:v>157001</c:v>
                </c:pt>
                <c:pt idx="7">
                  <c:v>167915</c:v>
                </c:pt>
                <c:pt idx="8">
                  <c:v>186874</c:v>
                </c:pt>
                <c:pt idx="9">
                  <c:v>209207</c:v>
                </c:pt>
                <c:pt idx="10">
                  <c:v>176920</c:v>
                </c:pt>
                <c:pt idx="11">
                  <c:v>217575.28</c:v>
                </c:pt>
                <c:pt idx="12">
                  <c:v>226278.29120000001</c:v>
                </c:pt>
                <c:pt idx="13">
                  <c:v>235329.42284800002</c:v>
                </c:pt>
                <c:pt idx="14">
                  <c:v>244742.59976192002</c:v>
                </c:pt>
                <c:pt idx="15">
                  <c:v>254532.30375239684</c:v>
                </c:pt>
                <c:pt idx="16">
                  <c:v>264713.5959024927</c:v>
                </c:pt>
                <c:pt idx="17">
                  <c:v>275302.13973859244</c:v>
                </c:pt>
                <c:pt idx="18">
                  <c:v>286314.22532813612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6F-4CDC-880B-E22098C1D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'20201012'!$H$1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'20201012'!$H$9:$H$27</c:f>
              <c:numCache>
                <c:formatCode>#,##0_);[Red]\(#,##0\)</c:formatCode>
                <c:ptCount val="19"/>
                <c:pt idx="0">
                  <c:v>1015</c:v>
                </c:pt>
                <c:pt idx="1">
                  <c:v>4075</c:v>
                </c:pt>
                <c:pt idx="2">
                  <c:v>5286</c:v>
                </c:pt>
                <c:pt idx="3">
                  <c:v>4580</c:v>
                </c:pt>
                <c:pt idx="4">
                  <c:v>2284</c:v>
                </c:pt>
                <c:pt idx="5">
                  <c:v>1803</c:v>
                </c:pt>
                <c:pt idx="6">
                  <c:v>3901</c:v>
                </c:pt>
                <c:pt idx="7">
                  <c:v>4653</c:v>
                </c:pt>
                <c:pt idx="8">
                  <c:v>7366</c:v>
                </c:pt>
                <c:pt idx="9">
                  <c:v>9873</c:v>
                </c:pt>
                <c:pt idx="10">
                  <c:v>5340</c:v>
                </c:pt>
                <c:pt idx="11">
                  <c:v>8267.860639999999</c:v>
                </c:pt>
                <c:pt idx="12">
                  <c:v>8598.5750656</c:v>
                </c:pt>
                <c:pt idx="13">
                  <c:v>8942.5180682240007</c:v>
                </c:pt>
                <c:pt idx="14">
                  <c:v>9300.2187909529603</c:v>
                </c:pt>
                <c:pt idx="15">
                  <c:v>9672.2275425910793</c:v>
                </c:pt>
                <c:pt idx="16">
                  <c:v>10059.116644294721</c:v>
                </c:pt>
                <c:pt idx="17">
                  <c:v>10461.481310066512</c:v>
                </c:pt>
                <c:pt idx="18">
                  <c:v>10879.940562469172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6F-4CDC-880B-E22098C1DA77}"/>
            </c:ext>
          </c:extLst>
        </c:ser>
        <c:ser>
          <c:idx val="2"/>
          <c:order val="2"/>
          <c:tx>
            <c:strRef>
              <c:f>'20201012'!$J$1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'20201012'!$J$9:$J$27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5128</c:v>
                </c:pt>
                <c:pt idx="11">
                  <c:v>4351.5056000000004</c:v>
                </c:pt>
                <c:pt idx="12">
                  <c:v>4525.5658240000002</c:v>
                </c:pt>
                <c:pt idx="13">
                  <c:v>4706.5884569600003</c:v>
                </c:pt>
                <c:pt idx="14">
                  <c:v>4894.8519952384004</c:v>
                </c:pt>
                <c:pt idx="15">
                  <c:v>5090.6460750479373</c:v>
                </c:pt>
                <c:pt idx="16">
                  <c:v>5294.2719180498543</c:v>
                </c:pt>
                <c:pt idx="17">
                  <c:v>5506.042794771849</c:v>
                </c:pt>
                <c:pt idx="18">
                  <c:v>5726.2845065627225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6F-4CDC-880B-E22098C1D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3921568627450983E-2"/>
          <c:w val="0.83287634258483645"/>
          <c:h val="0.7127898718542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'20200713'!$J$1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12-4574-83C8-F7655BB7B3A6}"/>
              </c:ext>
            </c:extLst>
          </c:dPt>
          <c:cat>
            <c:numRef>
              <c:f>'20200713'!$E$9:$E$27</c:f>
              <c:numCache>
                <c:formatCode>yyyy"年"m"月";@</c:formatCode>
                <c:ptCount val="19"/>
                <c:pt idx="4">
                  <c:v>40664</c:v>
                </c:pt>
                <c:pt idx="5">
                  <c:v>41030</c:v>
                </c:pt>
                <c:pt idx="6">
                  <c:v>41395</c:v>
                </c:pt>
                <c:pt idx="7">
                  <c:v>41760</c:v>
                </c:pt>
                <c:pt idx="8">
                  <c:v>42125</c:v>
                </c:pt>
                <c:pt idx="9">
                  <c:v>42491</c:v>
                </c:pt>
                <c:pt idx="10">
                  <c:v>42856</c:v>
                </c:pt>
                <c:pt idx="11">
                  <c:v>43221</c:v>
                </c:pt>
                <c:pt idx="12">
                  <c:v>43586</c:v>
                </c:pt>
                <c:pt idx="13">
                  <c:v>43952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'20200713'!$J$9:$J$27</c:f>
              <c:numCache>
                <c:formatCode>#,##0_);[Red]\(#,##0\)</c:formatCode>
                <c:ptCount val="19"/>
                <c:pt idx="4">
                  <c:v>-177</c:v>
                </c:pt>
                <c:pt idx="5">
                  <c:v>783</c:v>
                </c:pt>
                <c:pt idx="6">
                  <c:v>2648</c:v>
                </c:pt>
                <c:pt idx="7">
                  <c:v>1717</c:v>
                </c:pt>
                <c:pt idx="8">
                  <c:v>-641</c:v>
                </c:pt>
                <c:pt idx="9">
                  <c:v>-446</c:v>
                </c:pt>
                <c:pt idx="10">
                  <c:v>901</c:v>
                </c:pt>
                <c:pt idx="11">
                  <c:v>2047</c:v>
                </c:pt>
                <c:pt idx="12">
                  <c:v>3934</c:v>
                </c:pt>
                <c:pt idx="13">
                  <c:v>5109</c:v>
                </c:pt>
                <c:pt idx="14">
                  <c:v>4094.1809899999998</c:v>
                </c:pt>
                <c:pt idx="15">
                  <c:v>4217.0064197000002</c:v>
                </c:pt>
                <c:pt idx="16">
                  <c:v>4343.5166122909995</c:v>
                </c:pt>
                <c:pt idx="17">
                  <c:v>4473.8221106597293</c:v>
                </c:pt>
                <c:pt idx="18">
                  <c:v>4608.0367739795211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2-4574-83C8-F7655BB7B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'20200713'!$L$1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'20200713'!$E$9:$E$27</c:f>
              <c:numCache>
                <c:formatCode>yyyy"年"m"月";@</c:formatCode>
                <c:ptCount val="19"/>
                <c:pt idx="4">
                  <c:v>40664</c:v>
                </c:pt>
                <c:pt idx="5">
                  <c:v>41030</c:v>
                </c:pt>
                <c:pt idx="6">
                  <c:v>41395</c:v>
                </c:pt>
                <c:pt idx="7">
                  <c:v>41760</c:v>
                </c:pt>
                <c:pt idx="8">
                  <c:v>42125</c:v>
                </c:pt>
                <c:pt idx="9">
                  <c:v>42491</c:v>
                </c:pt>
                <c:pt idx="10">
                  <c:v>42856</c:v>
                </c:pt>
                <c:pt idx="11">
                  <c:v>43221</c:v>
                </c:pt>
                <c:pt idx="12">
                  <c:v>43586</c:v>
                </c:pt>
                <c:pt idx="13">
                  <c:v>43952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'20200713'!$L$9:$L$27</c:f>
              <c:numCache>
                <c:formatCode>0.0</c:formatCode>
                <c:ptCount val="19"/>
                <c:pt idx="4">
                  <c:v>0</c:v>
                </c:pt>
                <c:pt idx="5">
                  <c:v>26.6</c:v>
                </c:pt>
                <c:pt idx="6">
                  <c:v>89.9</c:v>
                </c:pt>
                <c:pt idx="7">
                  <c:v>58.3</c:v>
                </c:pt>
                <c:pt idx="8">
                  <c:v>0</c:v>
                </c:pt>
                <c:pt idx="9">
                  <c:v>0</c:v>
                </c:pt>
                <c:pt idx="10">
                  <c:v>30.6</c:v>
                </c:pt>
                <c:pt idx="11">
                  <c:v>69.5</c:v>
                </c:pt>
                <c:pt idx="12">
                  <c:v>133.6</c:v>
                </c:pt>
                <c:pt idx="13">
                  <c:v>173.5</c:v>
                </c:pt>
                <c:pt idx="14">
                  <c:v>139.03707217948718</c:v>
                </c:pt>
                <c:pt idx="15">
                  <c:v>143.2081843448718</c:v>
                </c:pt>
                <c:pt idx="16">
                  <c:v>147.50442987521794</c:v>
                </c:pt>
                <c:pt idx="17">
                  <c:v>151.92956277147448</c:v>
                </c:pt>
                <c:pt idx="18">
                  <c:v>156.4874496546187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12-4574-83C8-F7655BB7B3A6}"/>
            </c:ext>
          </c:extLst>
        </c:ser>
        <c:ser>
          <c:idx val="2"/>
          <c:order val="2"/>
          <c:tx>
            <c:strRef>
              <c:f>'20200713'!$P$1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'20200713'!$E$9:$E$27</c:f>
              <c:numCache>
                <c:formatCode>yyyy"年"m"月";@</c:formatCode>
                <c:ptCount val="19"/>
                <c:pt idx="4">
                  <c:v>40664</c:v>
                </c:pt>
                <c:pt idx="5">
                  <c:v>41030</c:v>
                </c:pt>
                <c:pt idx="6">
                  <c:v>41395</c:v>
                </c:pt>
                <c:pt idx="7">
                  <c:v>41760</c:v>
                </c:pt>
                <c:pt idx="8">
                  <c:v>42125</c:v>
                </c:pt>
                <c:pt idx="9">
                  <c:v>42491</c:v>
                </c:pt>
                <c:pt idx="10">
                  <c:v>42856</c:v>
                </c:pt>
                <c:pt idx="11">
                  <c:v>43221</c:v>
                </c:pt>
                <c:pt idx="12">
                  <c:v>43586</c:v>
                </c:pt>
                <c:pt idx="13">
                  <c:v>43952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'20200713'!$P$9:$P$27</c:f>
              <c:numCache>
                <c:formatCode>General</c:formatCode>
                <c:ptCount val="19"/>
                <c:pt idx="6" formatCode="#,##0_);[Red]\(#,##0\)">
                  <c:v>25.8</c:v>
                </c:pt>
                <c:pt idx="7" formatCode="#,##0_);[Red]\(#,##0\)">
                  <c:v>26</c:v>
                </c:pt>
                <c:pt idx="8" formatCode="#,##0_);[Red]\(#,##0\)">
                  <c:v>10</c:v>
                </c:pt>
                <c:pt idx="9" formatCode="#,##0_);[Red]\(#,##0\)">
                  <c:v>10</c:v>
                </c:pt>
                <c:pt idx="10" formatCode="#,##0_);[Red]\(#,##0\)">
                  <c:v>15</c:v>
                </c:pt>
                <c:pt idx="11" formatCode="#,##0_);[Red]\(#,##0\)">
                  <c:v>30</c:v>
                </c:pt>
                <c:pt idx="12" formatCode="#,##0_);[Red]\(#,##0\)">
                  <c:v>53</c:v>
                </c:pt>
                <c:pt idx="13" formatCode="#,##0_);[Red]\(#,##0\)">
                  <c:v>70</c:v>
                </c:pt>
                <c:pt idx="14" formatCode="#,##0_);[Red]\(#,##0\)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12-4574-83C8-F7655BB7B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  <c:majorUnit val="50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272116720704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366537578048"/>
          <c:y val="2.1798365122615803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'20200713'!$F$1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BE-45D1-BBE3-AFE2F3F68DCA}"/>
              </c:ext>
            </c:extLst>
          </c:dPt>
          <c:cat>
            <c:numRef>
              <c:f>'20200713'!$E$9:$E$27</c:f>
              <c:numCache>
                <c:formatCode>yyyy"年"m"月";@</c:formatCode>
                <c:ptCount val="19"/>
                <c:pt idx="4">
                  <c:v>40664</c:v>
                </c:pt>
                <c:pt idx="5">
                  <c:v>41030</c:v>
                </c:pt>
                <c:pt idx="6">
                  <c:v>41395</c:v>
                </c:pt>
                <c:pt idx="7">
                  <c:v>41760</c:v>
                </c:pt>
                <c:pt idx="8">
                  <c:v>42125</c:v>
                </c:pt>
                <c:pt idx="9">
                  <c:v>42491</c:v>
                </c:pt>
                <c:pt idx="10">
                  <c:v>42856</c:v>
                </c:pt>
                <c:pt idx="11">
                  <c:v>43221</c:v>
                </c:pt>
                <c:pt idx="12">
                  <c:v>43586</c:v>
                </c:pt>
                <c:pt idx="13">
                  <c:v>43952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'20200713'!$F$9:$F$27</c:f>
              <c:numCache>
                <c:formatCode>#,##0_);[Red]\(#,##0\)</c:formatCode>
                <c:ptCount val="19"/>
                <c:pt idx="4">
                  <c:v>148971</c:v>
                </c:pt>
                <c:pt idx="5">
                  <c:v>169651</c:v>
                </c:pt>
                <c:pt idx="6">
                  <c:v>152323</c:v>
                </c:pt>
                <c:pt idx="7">
                  <c:v>169528</c:v>
                </c:pt>
                <c:pt idx="8">
                  <c:v>149570</c:v>
                </c:pt>
                <c:pt idx="9">
                  <c:v>138379</c:v>
                </c:pt>
                <c:pt idx="10">
                  <c:v>157001</c:v>
                </c:pt>
                <c:pt idx="11">
                  <c:v>167915</c:v>
                </c:pt>
                <c:pt idx="12">
                  <c:v>186874</c:v>
                </c:pt>
                <c:pt idx="13">
                  <c:v>209207</c:v>
                </c:pt>
                <c:pt idx="14">
                  <c:v>215483.21</c:v>
                </c:pt>
                <c:pt idx="15">
                  <c:v>221947.70629999999</c:v>
                </c:pt>
                <c:pt idx="16">
                  <c:v>228606.13748899999</c:v>
                </c:pt>
                <c:pt idx="17">
                  <c:v>235464.32161366998</c:v>
                </c:pt>
                <c:pt idx="18">
                  <c:v>242528.25126208007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BE-45D1-BBE3-AFE2F3F6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'20200713'!$H$1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'20200713'!$E$9:$E$27</c:f>
              <c:numCache>
                <c:formatCode>yyyy"年"m"月";@</c:formatCode>
                <c:ptCount val="19"/>
                <c:pt idx="4">
                  <c:v>40664</c:v>
                </c:pt>
                <c:pt idx="5">
                  <c:v>41030</c:v>
                </c:pt>
                <c:pt idx="6">
                  <c:v>41395</c:v>
                </c:pt>
                <c:pt idx="7">
                  <c:v>41760</c:v>
                </c:pt>
                <c:pt idx="8">
                  <c:v>42125</c:v>
                </c:pt>
                <c:pt idx="9">
                  <c:v>42491</c:v>
                </c:pt>
                <c:pt idx="10">
                  <c:v>42856</c:v>
                </c:pt>
                <c:pt idx="11">
                  <c:v>43221</c:v>
                </c:pt>
                <c:pt idx="12">
                  <c:v>43586</c:v>
                </c:pt>
                <c:pt idx="13">
                  <c:v>43952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'20200713'!$H$9:$H$27</c:f>
              <c:numCache>
                <c:formatCode>#,##0_);[Red]\(#,##0\)</c:formatCode>
                <c:ptCount val="19"/>
                <c:pt idx="4">
                  <c:v>1015</c:v>
                </c:pt>
                <c:pt idx="5">
                  <c:v>4075</c:v>
                </c:pt>
                <c:pt idx="6">
                  <c:v>5286</c:v>
                </c:pt>
                <c:pt idx="7">
                  <c:v>4580</c:v>
                </c:pt>
                <c:pt idx="8">
                  <c:v>2284</c:v>
                </c:pt>
                <c:pt idx="9">
                  <c:v>1803</c:v>
                </c:pt>
                <c:pt idx="10">
                  <c:v>3901</c:v>
                </c:pt>
                <c:pt idx="11">
                  <c:v>4653</c:v>
                </c:pt>
                <c:pt idx="12">
                  <c:v>7366</c:v>
                </c:pt>
                <c:pt idx="13">
                  <c:v>9873</c:v>
                </c:pt>
                <c:pt idx="14">
                  <c:v>5602.5634599999994</c:v>
                </c:pt>
                <c:pt idx="15">
                  <c:v>5770.6403637999992</c:v>
                </c:pt>
                <c:pt idx="16">
                  <c:v>5943.7595747139994</c:v>
                </c:pt>
                <c:pt idx="17">
                  <c:v>6122.0723619554192</c:v>
                </c:pt>
                <c:pt idx="18">
                  <c:v>6305.7345328140818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BE-45D1-BBE3-AFE2F3F68DCA}"/>
            </c:ext>
          </c:extLst>
        </c:ser>
        <c:ser>
          <c:idx val="2"/>
          <c:order val="2"/>
          <c:tx>
            <c:strRef>
              <c:f>'20200713'!$J$1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'20200713'!$E$9:$E$27</c:f>
              <c:numCache>
                <c:formatCode>yyyy"年"m"月";@</c:formatCode>
                <c:ptCount val="19"/>
                <c:pt idx="4">
                  <c:v>40664</c:v>
                </c:pt>
                <c:pt idx="5">
                  <c:v>41030</c:v>
                </c:pt>
                <c:pt idx="6">
                  <c:v>41395</c:v>
                </c:pt>
                <c:pt idx="7">
                  <c:v>41760</c:v>
                </c:pt>
                <c:pt idx="8">
                  <c:v>42125</c:v>
                </c:pt>
                <c:pt idx="9">
                  <c:v>42491</c:v>
                </c:pt>
                <c:pt idx="10">
                  <c:v>42856</c:v>
                </c:pt>
                <c:pt idx="11">
                  <c:v>43221</c:v>
                </c:pt>
                <c:pt idx="12">
                  <c:v>43586</c:v>
                </c:pt>
                <c:pt idx="13">
                  <c:v>43952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'20200713'!$J$9:$J$27</c:f>
              <c:numCache>
                <c:formatCode>#,##0_);[Red]\(#,##0\)</c:formatCode>
                <c:ptCount val="19"/>
                <c:pt idx="4">
                  <c:v>-177</c:v>
                </c:pt>
                <c:pt idx="5">
                  <c:v>783</c:v>
                </c:pt>
                <c:pt idx="6">
                  <c:v>2648</c:v>
                </c:pt>
                <c:pt idx="7">
                  <c:v>1717</c:v>
                </c:pt>
                <c:pt idx="8">
                  <c:v>-641</c:v>
                </c:pt>
                <c:pt idx="9">
                  <c:v>-446</c:v>
                </c:pt>
                <c:pt idx="10">
                  <c:v>901</c:v>
                </c:pt>
                <c:pt idx="11">
                  <c:v>2047</c:v>
                </c:pt>
                <c:pt idx="12">
                  <c:v>3934</c:v>
                </c:pt>
                <c:pt idx="13">
                  <c:v>5109</c:v>
                </c:pt>
                <c:pt idx="14">
                  <c:v>4094.1809899999998</c:v>
                </c:pt>
                <c:pt idx="15">
                  <c:v>4217.0064197000002</c:v>
                </c:pt>
                <c:pt idx="16">
                  <c:v>4343.5166122909995</c:v>
                </c:pt>
                <c:pt idx="17">
                  <c:v>4473.8221106597293</c:v>
                </c:pt>
                <c:pt idx="18">
                  <c:v>4608.0367739795211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BE-45D1-BBE3-AFE2F3F6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366537578048"/>
          <c:y val="2.1798365122615803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DF-4D84-805C-2CCCA00BDFC8}"/>
              </c:ext>
            </c:extLst>
          </c:dPt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テンプレート!$F$9:$F$27</c:f>
              <c:numCache>
                <c:formatCode>#,##0_);[Red]\(#,##0\)</c:formatCode>
                <c:ptCount val="19"/>
                <c:pt idx="0">
                  <c:v>148971</c:v>
                </c:pt>
                <c:pt idx="1">
                  <c:v>169651</c:v>
                </c:pt>
                <c:pt idx="2">
                  <c:v>152323</c:v>
                </c:pt>
                <c:pt idx="3">
                  <c:v>169528</c:v>
                </c:pt>
                <c:pt idx="4">
                  <c:v>149570</c:v>
                </c:pt>
                <c:pt idx="5">
                  <c:v>138379</c:v>
                </c:pt>
                <c:pt idx="6">
                  <c:v>157001</c:v>
                </c:pt>
                <c:pt idx="7">
                  <c:v>167915</c:v>
                </c:pt>
                <c:pt idx="8">
                  <c:v>186874</c:v>
                </c:pt>
                <c:pt idx="9">
                  <c:v>209207</c:v>
                </c:pt>
                <c:pt idx="10">
                  <c:v>218092</c:v>
                </c:pt>
                <c:pt idx="11">
                  <c:v>209584</c:v>
                </c:pt>
                <c:pt idx="12">
                  <c:v>216919.43999999997</c:v>
                </c:pt>
                <c:pt idx="13">
                  <c:v>224511.62039999996</c:v>
                </c:pt>
                <c:pt idx="14">
                  <c:v>232369.52711399994</c:v>
                </c:pt>
                <c:pt idx="15">
                  <c:v>240502.46056298993</c:v>
                </c:pt>
                <c:pt idx="16">
                  <c:v>248920.04668269455</c:v>
                </c:pt>
                <c:pt idx="17">
                  <c:v>257632.24831658884</c:v>
                </c:pt>
                <c:pt idx="18">
                  <c:v>266649.37700766942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テンプレート!$H$9:$H$27</c:f>
              <c:numCache>
                <c:formatCode>#,##0_);[Red]\(#,##0\)</c:formatCode>
                <c:ptCount val="19"/>
                <c:pt idx="0">
                  <c:v>1015</c:v>
                </c:pt>
                <c:pt idx="1">
                  <c:v>4075</c:v>
                </c:pt>
                <c:pt idx="2">
                  <c:v>5286</c:v>
                </c:pt>
                <c:pt idx="3">
                  <c:v>4580</c:v>
                </c:pt>
                <c:pt idx="4">
                  <c:v>2284</c:v>
                </c:pt>
                <c:pt idx="5">
                  <c:v>1803</c:v>
                </c:pt>
                <c:pt idx="6">
                  <c:v>3901</c:v>
                </c:pt>
                <c:pt idx="7">
                  <c:v>4653</c:v>
                </c:pt>
                <c:pt idx="8">
                  <c:v>7366</c:v>
                </c:pt>
                <c:pt idx="9">
                  <c:v>9873</c:v>
                </c:pt>
                <c:pt idx="10">
                  <c:v>10999</c:v>
                </c:pt>
                <c:pt idx="11">
                  <c:v>11080</c:v>
                </c:pt>
                <c:pt idx="12">
                  <c:v>10195.213679999999</c:v>
                </c:pt>
                <c:pt idx="13">
                  <c:v>10552.046158799998</c:v>
                </c:pt>
                <c:pt idx="14">
                  <c:v>10921.367774357997</c:v>
                </c:pt>
                <c:pt idx="15">
                  <c:v>11303.615646460526</c:v>
                </c:pt>
                <c:pt idx="16">
                  <c:v>11699.242194086644</c:v>
                </c:pt>
                <c:pt idx="17">
                  <c:v>12108.715670879676</c:v>
                </c:pt>
                <c:pt idx="18">
                  <c:v>12532.520719360462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テンプレート!$J$9:$J$27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7168</c:v>
                </c:pt>
                <c:pt idx="11">
                  <c:v>7356</c:v>
                </c:pt>
                <c:pt idx="12">
                  <c:v>6073.7443199999998</c:v>
                </c:pt>
                <c:pt idx="13">
                  <c:v>6286.3253711999987</c:v>
                </c:pt>
                <c:pt idx="14">
                  <c:v>6506.346759191998</c:v>
                </c:pt>
                <c:pt idx="15">
                  <c:v>6734.0688957637185</c:v>
                </c:pt>
                <c:pt idx="16">
                  <c:v>6969.7613071154474</c:v>
                </c:pt>
                <c:pt idx="17">
                  <c:v>7213.702952864488</c:v>
                </c:pt>
                <c:pt idx="18">
                  <c:v>7466.1825562147442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3921568627450983E-2"/>
          <c:w val="0.83287634258483645"/>
          <c:h val="0.7127898718542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'20211012'!$J$1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16-4231-AF10-49A72267E634}"/>
              </c:ext>
            </c:extLst>
          </c:dPt>
          <c:cat>
            <c:numRef>
              <c:f>'20211012'!$E$9:$E$27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'20211012'!$J$9:$J$27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7168</c:v>
                </c:pt>
                <c:pt idx="11">
                  <c:v>7356</c:v>
                </c:pt>
                <c:pt idx="12">
                  <c:v>5639.9054399999986</c:v>
                </c:pt>
                <c:pt idx="13">
                  <c:v>5837.3021303999985</c:v>
                </c:pt>
                <c:pt idx="14">
                  <c:v>6041.607704963998</c:v>
                </c:pt>
                <c:pt idx="15">
                  <c:v>6253.0639746377383</c:v>
                </c:pt>
                <c:pt idx="16">
                  <c:v>6471.9212137500581</c:v>
                </c:pt>
                <c:pt idx="17">
                  <c:v>6698.4384562313098</c:v>
                </c:pt>
                <c:pt idx="18">
                  <c:v>6932.8838021994043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16-4231-AF10-49A72267E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'20211012'!$L$1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'20211012'!$E$9:$E$27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'20211012'!$L$9:$L$27</c:f>
              <c:numCache>
                <c:formatCode>0.0</c:formatCode>
                <c:ptCount val="19"/>
                <c:pt idx="0">
                  <c:v>0</c:v>
                </c:pt>
                <c:pt idx="1">
                  <c:v>26.6</c:v>
                </c:pt>
                <c:pt idx="2">
                  <c:v>89.9</c:v>
                </c:pt>
                <c:pt idx="3">
                  <c:v>58.3</c:v>
                </c:pt>
                <c:pt idx="4">
                  <c:v>0</c:v>
                </c:pt>
                <c:pt idx="5">
                  <c:v>0</c:v>
                </c:pt>
                <c:pt idx="6">
                  <c:v>30.6</c:v>
                </c:pt>
                <c:pt idx="7">
                  <c:v>69.5</c:v>
                </c:pt>
                <c:pt idx="8">
                  <c:v>133.6</c:v>
                </c:pt>
                <c:pt idx="9">
                  <c:v>173.5</c:v>
                </c:pt>
                <c:pt idx="10">
                  <c:v>243.4</c:v>
                </c:pt>
                <c:pt idx="11" formatCode="#,##0_);[Red]\(#,##0\)">
                  <c:v>249.6</c:v>
                </c:pt>
                <c:pt idx="12">
                  <c:v>191.52937832061065</c:v>
                </c:pt>
                <c:pt idx="13">
                  <c:v>198.23290656183201</c:v>
                </c:pt>
                <c:pt idx="14">
                  <c:v>205.17105829149611</c:v>
                </c:pt>
                <c:pt idx="15">
                  <c:v>212.35204533169852</c:v>
                </c:pt>
                <c:pt idx="16">
                  <c:v>219.78436691830791</c:v>
                </c:pt>
                <c:pt idx="17">
                  <c:v>227.47681976044868</c:v>
                </c:pt>
                <c:pt idx="18">
                  <c:v>235.43850845206433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6-4231-AF10-49A72267E634}"/>
            </c:ext>
          </c:extLst>
        </c:ser>
        <c:ser>
          <c:idx val="2"/>
          <c:order val="2"/>
          <c:tx>
            <c:strRef>
              <c:f>'20211012'!$P$1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'20211012'!$E$9:$E$27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'20211012'!$P$9:$P$27</c:f>
              <c:numCache>
                <c:formatCode>General</c:formatCode>
                <c:ptCount val="19"/>
                <c:pt idx="2" formatCode="#,##0_);[Red]\(#,##0\)">
                  <c:v>25.8</c:v>
                </c:pt>
                <c:pt idx="3" formatCode="#,##0_);[Red]\(#,##0\)">
                  <c:v>26</c:v>
                </c:pt>
                <c:pt idx="4" formatCode="#,##0_);[Red]\(#,##0\)">
                  <c:v>10</c:v>
                </c:pt>
                <c:pt idx="5" formatCode="#,##0_);[Red]\(#,##0\)">
                  <c:v>10</c:v>
                </c:pt>
                <c:pt idx="6" formatCode="#,##0_);[Red]\(#,##0\)">
                  <c:v>15</c:v>
                </c:pt>
                <c:pt idx="7" formatCode="#,##0_);[Red]\(#,##0\)">
                  <c:v>30</c:v>
                </c:pt>
                <c:pt idx="8" formatCode="#,##0_);[Red]\(#,##0\)">
                  <c:v>53</c:v>
                </c:pt>
                <c:pt idx="9" formatCode="#,##0_);[Red]\(#,##0\)">
                  <c:v>70</c:v>
                </c:pt>
                <c:pt idx="10" formatCode="#,##0_);[Red]\(#,##0\)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6-4231-AF10-49A72267E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  <c:majorUnit val="50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272116720704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366537578048"/>
          <c:y val="2.1798365122615803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'20211012'!$F$1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AB-4E31-8E41-E47F9E2204E6}"/>
              </c:ext>
            </c:extLst>
          </c:dPt>
          <c:cat>
            <c:numRef>
              <c:f>'20211012'!$E$9:$E$27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'20211012'!$F$9:$F$27</c:f>
              <c:numCache>
                <c:formatCode>#,##0_);[Red]\(#,##0\)</c:formatCode>
                <c:ptCount val="19"/>
                <c:pt idx="0">
                  <c:v>148971</c:v>
                </c:pt>
                <c:pt idx="1">
                  <c:v>169651</c:v>
                </c:pt>
                <c:pt idx="2">
                  <c:v>152323</c:v>
                </c:pt>
                <c:pt idx="3">
                  <c:v>169528</c:v>
                </c:pt>
                <c:pt idx="4">
                  <c:v>149570</c:v>
                </c:pt>
                <c:pt idx="5">
                  <c:v>138379</c:v>
                </c:pt>
                <c:pt idx="6">
                  <c:v>157001</c:v>
                </c:pt>
                <c:pt idx="7">
                  <c:v>167915</c:v>
                </c:pt>
                <c:pt idx="8">
                  <c:v>186874</c:v>
                </c:pt>
                <c:pt idx="9">
                  <c:v>209207</c:v>
                </c:pt>
                <c:pt idx="10">
                  <c:v>218092</c:v>
                </c:pt>
                <c:pt idx="11">
                  <c:v>209584</c:v>
                </c:pt>
                <c:pt idx="12">
                  <c:v>216919.43999999997</c:v>
                </c:pt>
                <c:pt idx="13">
                  <c:v>224511.62039999996</c:v>
                </c:pt>
                <c:pt idx="14">
                  <c:v>232369.52711399994</c:v>
                </c:pt>
                <c:pt idx="15">
                  <c:v>240502.46056298993</c:v>
                </c:pt>
                <c:pt idx="16">
                  <c:v>248920.04668269455</c:v>
                </c:pt>
                <c:pt idx="17">
                  <c:v>257632.24831658884</c:v>
                </c:pt>
                <c:pt idx="18">
                  <c:v>266649.37700766942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AB-4E31-8E41-E47F9E22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'20211012'!$H$1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'20211012'!$E$9:$E$27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'20211012'!$H$9:$H$27</c:f>
              <c:numCache>
                <c:formatCode>#,##0_);[Red]\(#,##0\)</c:formatCode>
                <c:ptCount val="19"/>
                <c:pt idx="0">
                  <c:v>1015</c:v>
                </c:pt>
                <c:pt idx="1">
                  <c:v>4075</c:v>
                </c:pt>
                <c:pt idx="2">
                  <c:v>5286</c:v>
                </c:pt>
                <c:pt idx="3">
                  <c:v>4580</c:v>
                </c:pt>
                <c:pt idx="4">
                  <c:v>2284</c:v>
                </c:pt>
                <c:pt idx="5">
                  <c:v>1803</c:v>
                </c:pt>
                <c:pt idx="6">
                  <c:v>3901</c:v>
                </c:pt>
                <c:pt idx="7">
                  <c:v>4653</c:v>
                </c:pt>
                <c:pt idx="8">
                  <c:v>7366</c:v>
                </c:pt>
                <c:pt idx="9">
                  <c:v>9873</c:v>
                </c:pt>
                <c:pt idx="10">
                  <c:v>10999</c:v>
                </c:pt>
                <c:pt idx="11">
                  <c:v>11080</c:v>
                </c:pt>
                <c:pt idx="12">
                  <c:v>9978.2942399999993</c:v>
                </c:pt>
                <c:pt idx="13">
                  <c:v>10327.534538399997</c:v>
                </c:pt>
                <c:pt idx="14">
                  <c:v>10688.998247243997</c:v>
                </c:pt>
                <c:pt idx="15">
                  <c:v>11063.113185897537</c:v>
                </c:pt>
                <c:pt idx="16">
                  <c:v>11450.322147403949</c:v>
                </c:pt>
                <c:pt idx="17">
                  <c:v>11851.083422563086</c:v>
                </c:pt>
                <c:pt idx="18">
                  <c:v>12265.871342352793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AB-4E31-8E41-E47F9E2204E6}"/>
            </c:ext>
          </c:extLst>
        </c:ser>
        <c:ser>
          <c:idx val="2"/>
          <c:order val="2"/>
          <c:tx>
            <c:strRef>
              <c:f>'20211012'!$J$1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'20211012'!$E$9:$E$27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'20211012'!$J$9:$J$27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7168</c:v>
                </c:pt>
                <c:pt idx="11">
                  <c:v>7356</c:v>
                </c:pt>
                <c:pt idx="12">
                  <c:v>5639.9054399999986</c:v>
                </c:pt>
                <c:pt idx="13">
                  <c:v>5837.3021303999985</c:v>
                </c:pt>
                <c:pt idx="14">
                  <c:v>6041.607704963998</c:v>
                </c:pt>
                <c:pt idx="15">
                  <c:v>6253.0639746377383</c:v>
                </c:pt>
                <c:pt idx="16">
                  <c:v>6471.9212137500581</c:v>
                </c:pt>
                <c:pt idx="17">
                  <c:v>6698.4384562313098</c:v>
                </c:pt>
                <c:pt idx="18">
                  <c:v>6932.8838021994043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AB-4E31-8E41-E47F9E22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3921568627450983E-2"/>
          <c:w val="0.83287634258483645"/>
          <c:h val="0.7127898718542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'20210712'!$J$1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B2-4349-BAAC-028B8590FE8B}"/>
              </c:ext>
            </c:extLst>
          </c:dPt>
          <c:cat>
            <c:numRef>
              <c:f>'20210712'!$E$9:$E$27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'20210712'!$J$9:$J$27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7168</c:v>
                </c:pt>
                <c:pt idx="11">
                  <c:v>5897.2076800000004</c:v>
                </c:pt>
                <c:pt idx="12">
                  <c:v>6133.0959872000003</c:v>
                </c:pt>
                <c:pt idx="13">
                  <c:v>6378.4198266880012</c:v>
                </c:pt>
                <c:pt idx="14">
                  <c:v>6633.5566197555218</c:v>
                </c:pt>
                <c:pt idx="15">
                  <c:v>6898.8988845457425</c:v>
                </c:pt>
                <c:pt idx="16">
                  <c:v>7174.8548399275733</c:v>
                </c:pt>
                <c:pt idx="17">
                  <c:v>7461.8490335246761</c:v>
                </c:pt>
                <c:pt idx="18">
                  <c:v>7760.3229948656635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B2-4349-BAAC-028B8590F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'20210712'!$L$1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'20210712'!$E$9:$E$27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'20210712'!$L$9:$L$27</c:f>
              <c:numCache>
                <c:formatCode>0.0</c:formatCode>
                <c:ptCount val="19"/>
                <c:pt idx="0">
                  <c:v>0</c:v>
                </c:pt>
                <c:pt idx="1">
                  <c:v>26.6</c:v>
                </c:pt>
                <c:pt idx="2">
                  <c:v>89.9</c:v>
                </c:pt>
                <c:pt idx="3">
                  <c:v>58.3</c:v>
                </c:pt>
                <c:pt idx="4">
                  <c:v>0</c:v>
                </c:pt>
                <c:pt idx="5">
                  <c:v>0</c:v>
                </c:pt>
                <c:pt idx="6">
                  <c:v>30.6</c:v>
                </c:pt>
                <c:pt idx="7">
                  <c:v>69.5</c:v>
                </c:pt>
                <c:pt idx="8">
                  <c:v>133.6</c:v>
                </c:pt>
                <c:pt idx="9">
                  <c:v>173.5</c:v>
                </c:pt>
                <c:pt idx="10">
                  <c:v>243.4</c:v>
                </c:pt>
                <c:pt idx="11">
                  <c:v>200.26727979643769</c:v>
                </c:pt>
                <c:pt idx="12">
                  <c:v>208.27797098829518</c:v>
                </c:pt>
                <c:pt idx="13">
                  <c:v>216.60908982782701</c:v>
                </c:pt>
                <c:pt idx="14">
                  <c:v>225.27345342094011</c:v>
                </c:pt>
                <c:pt idx="15">
                  <c:v>234.2843915577777</c:v>
                </c:pt>
                <c:pt idx="16">
                  <c:v>243.65576722008885</c:v>
                </c:pt>
                <c:pt idx="17">
                  <c:v>253.40199790889238</c:v>
                </c:pt>
                <c:pt idx="18">
                  <c:v>263.53807782524808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B2-4349-BAAC-028B8590FE8B}"/>
            </c:ext>
          </c:extLst>
        </c:ser>
        <c:ser>
          <c:idx val="2"/>
          <c:order val="2"/>
          <c:tx>
            <c:strRef>
              <c:f>'20210712'!$P$1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'20210712'!$E$9:$E$27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'20210712'!$P$9:$P$27</c:f>
              <c:numCache>
                <c:formatCode>General</c:formatCode>
                <c:ptCount val="19"/>
                <c:pt idx="2" formatCode="#,##0_);[Red]\(#,##0\)">
                  <c:v>25.8</c:v>
                </c:pt>
                <c:pt idx="3" formatCode="#,##0_);[Red]\(#,##0\)">
                  <c:v>26</c:v>
                </c:pt>
                <c:pt idx="4" formatCode="#,##0_);[Red]\(#,##0\)">
                  <c:v>10</c:v>
                </c:pt>
                <c:pt idx="5" formatCode="#,##0_);[Red]\(#,##0\)">
                  <c:v>10</c:v>
                </c:pt>
                <c:pt idx="6" formatCode="#,##0_);[Red]\(#,##0\)">
                  <c:v>15</c:v>
                </c:pt>
                <c:pt idx="7" formatCode="#,##0_);[Red]\(#,##0\)">
                  <c:v>30</c:v>
                </c:pt>
                <c:pt idx="8" formatCode="#,##0_);[Red]\(#,##0\)">
                  <c:v>53</c:v>
                </c:pt>
                <c:pt idx="9" formatCode="#,##0_);[Red]\(#,##0\)">
                  <c:v>70</c:v>
                </c:pt>
                <c:pt idx="10" formatCode="#,##0_);[Red]\(#,##0\)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B2-4349-BAAC-028B8590F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  <c:majorUnit val="50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272116720704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366537578048"/>
          <c:y val="2.1798365122615803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'20210712'!$F$1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2F-4570-8780-AFA4DF56D6EA}"/>
              </c:ext>
            </c:extLst>
          </c:dPt>
          <c:cat>
            <c:numRef>
              <c:f>'20210712'!$E$9:$E$27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'20210712'!$F$9:$F$27</c:f>
              <c:numCache>
                <c:formatCode>#,##0_);[Red]\(#,##0\)</c:formatCode>
                <c:ptCount val="19"/>
                <c:pt idx="0">
                  <c:v>148971</c:v>
                </c:pt>
                <c:pt idx="1">
                  <c:v>169651</c:v>
                </c:pt>
                <c:pt idx="2">
                  <c:v>152323</c:v>
                </c:pt>
                <c:pt idx="3">
                  <c:v>169528</c:v>
                </c:pt>
                <c:pt idx="4">
                  <c:v>149570</c:v>
                </c:pt>
                <c:pt idx="5">
                  <c:v>138379</c:v>
                </c:pt>
                <c:pt idx="6">
                  <c:v>157001</c:v>
                </c:pt>
                <c:pt idx="7">
                  <c:v>167915</c:v>
                </c:pt>
                <c:pt idx="8">
                  <c:v>186874</c:v>
                </c:pt>
                <c:pt idx="9">
                  <c:v>209207</c:v>
                </c:pt>
                <c:pt idx="10">
                  <c:v>218092</c:v>
                </c:pt>
                <c:pt idx="11">
                  <c:v>226815.68000000002</c:v>
                </c:pt>
                <c:pt idx="12">
                  <c:v>235888.30720000004</c:v>
                </c:pt>
                <c:pt idx="13">
                  <c:v>245323.83948800006</c:v>
                </c:pt>
                <c:pt idx="14">
                  <c:v>255136.79306752008</c:v>
                </c:pt>
                <c:pt idx="15">
                  <c:v>265342.26479022088</c:v>
                </c:pt>
                <c:pt idx="16">
                  <c:v>275955.95538182976</c:v>
                </c:pt>
                <c:pt idx="17">
                  <c:v>286994.19359710295</c:v>
                </c:pt>
                <c:pt idx="18">
                  <c:v>298473.96134098707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F-4570-8780-AFA4DF56D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'20210712'!$H$1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'20210712'!$E$9:$E$27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'20210712'!$H$9:$H$27</c:f>
              <c:numCache>
                <c:formatCode>#,##0_);[Red]\(#,##0\)</c:formatCode>
                <c:ptCount val="19"/>
                <c:pt idx="0">
                  <c:v>1015</c:v>
                </c:pt>
                <c:pt idx="1">
                  <c:v>4075</c:v>
                </c:pt>
                <c:pt idx="2">
                  <c:v>5286</c:v>
                </c:pt>
                <c:pt idx="3">
                  <c:v>4580</c:v>
                </c:pt>
                <c:pt idx="4">
                  <c:v>2284</c:v>
                </c:pt>
                <c:pt idx="5">
                  <c:v>1803</c:v>
                </c:pt>
                <c:pt idx="6">
                  <c:v>3901</c:v>
                </c:pt>
                <c:pt idx="7">
                  <c:v>4653</c:v>
                </c:pt>
                <c:pt idx="8">
                  <c:v>7366</c:v>
                </c:pt>
                <c:pt idx="9">
                  <c:v>9873</c:v>
                </c:pt>
                <c:pt idx="10">
                  <c:v>10999</c:v>
                </c:pt>
                <c:pt idx="11">
                  <c:v>10433.521280000001</c:v>
                </c:pt>
                <c:pt idx="12">
                  <c:v>10850.862131200001</c:v>
                </c:pt>
                <c:pt idx="13">
                  <c:v>11284.896616448003</c:v>
                </c:pt>
                <c:pt idx="14">
                  <c:v>11736.292481105924</c:v>
                </c:pt>
                <c:pt idx="15">
                  <c:v>12205.744180350161</c:v>
                </c:pt>
                <c:pt idx="16">
                  <c:v>12693.973947564169</c:v>
                </c:pt>
                <c:pt idx="17">
                  <c:v>13201.732905466735</c:v>
                </c:pt>
                <c:pt idx="18">
                  <c:v>13729.802221685404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F-4570-8780-AFA4DF56D6EA}"/>
            </c:ext>
          </c:extLst>
        </c:ser>
        <c:ser>
          <c:idx val="2"/>
          <c:order val="2"/>
          <c:tx>
            <c:strRef>
              <c:f>'20210712'!$J$1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'20210712'!$E$9:$E$27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>
                  <c:v>44317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'20210712'!$J$9:$J$27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7168</c:v>
                </c:pt>
                <c:pt idx="11">
                  <c:v>5897.2076800000004</c:v>
                </c:pt>
                <c:pt idx="12">
                  <c:v>6133.0959872000003</c:v>
                </c:pt>
                <c:pt idx="13">
                  <c:v>6378.4198266880012</c:v>
                </c:pt>
                <c:pt idx="14">
                  <c:v>6633.5566197555218</c:v>
                </c:pt>
                <c:pt idx="15">
                  <c:v>6898.8988845457425</c:v>
                </c:pt>
                <c:pt idx="16">
                  <c:v>7174.8548399275733</c:v>
                </c:pt>
                <c:pt idx="17">
                  <c:v>7461.8490335246761</c:v>
                </c:pt>
                <c:pt idx="18">
                  <c:v>7760.3229948656635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F-4570-8780-AFA4DF56D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3921568627450983E-2"/>
          <c:w val="0.83287634258483645"/>
          <c:h val="0.7127898718542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'20210412'!$J$1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C9-40EF-A9E0-97D3FFDD7F8E}"/>
              </c:ext>
            </c:extLst>
          </c:dPt>
          <c:cat>
            <c:numRef>
              <c:f>'20210412'!$E$9:$E$27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'20210412'!$J$9:$J$27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5796</c:v>
                </c:pt>
                <c:pt idx="11">
                  <c:v>4956.1138299999993</c:v>
                </c:pt>
                <c:pt idx="12">
                  <c:v>5104.7972448999999</c:v>
                </c:pt>
                <c:pt idx="13">
                  <c:v>5257.9411622469997</c:v>
                </c:pt>
                <c:pt idx="14">
                  <c:v>5415.6793971144098</c:v>
                </c:pt>
                <c:pt idx="15">
                  <c:v>5578.1497790278418</c:v>
                </c:pt>
                <c:pt idx="16">
                  <c:v>5745.4942723986769</c:v>
                </c:pt>
                <c:pt idx="17">
                  <c:v>5917.8591005706376</c:v>
                </c:pt>
                <c:pt idx="18">
                  <c:v>6095.3948735877566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9-40EF-A9E0-97D3FFDD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'20210412'!$L$1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'20210412'!$E$9:$E$27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'20210412'!$L$9:$L$27</c:f>
              <c:numCache>
                <c:formatCode>0.0</c:formatCode>
                <c:ptCount val="19"/>
                <c:pt idx="0">
                  <c:v>0</c:v>
                </c:pt>
                <c:pt idx="1">
                  <c:v>26.6</c:v>
                </c:pt>
                <c:pt idx="2">
                  <c:v>89.9</c:v>
                </c:pt>
                <c:pt idx="3">
                  <c:v>58.3</c:v>
                </c:pt>
                <c:pt idx="4">
                  <c:v>0</c:v>
                </c:pt>
                <c:pt idx="5">
                  <c:v>0</c:v>
                </c:pt>
                <c:pt idx="6">
                  <c:v>30.6</c:v>
                </c:pt>
                <c:pt idx="7">
                  <c:v>69.5</c:v>
                </c:pt>
                <c:pt idx="8">
                  <c:v>133.6</c:v>
                </c:pt>
                <c:pt idx="9">
                  <c:v>173.5</c:v>
                </c:pt>
                <c:pt idx="10" formatCode="#,##0_);[Red]\(#,##0\)">
                  <c:v>196.66666666666666</c:v>
                </c:pt>
                <c:pt idx="11">
                  <c:v>168.30803474358973</c:v>
                </c:pt>
                <c:pt idx="12">
                  <c:v>173.35727578589743</c:v>
                </c:pt>
                <c:pt idx="13">
                  <c:v>178.55799405947437</c:v>
                </c:pt>
                <c:pt idx="14">
                  <c:v>183.91473388125857</c:v>
                </c:pt>
                <c:pt idx="15">
                  <c:v>189.43217589769631</c:v>
                </c:pt>
                <c:pt idx="16">
                  <c:v>195.11514117462721</c:v>
                </c:pt>
                <c:pt idx="17">
                  <c:v>200.96859540986605</c:v>
                </c:pt>
                <c:pt idx="18">
                  <c:v>206.99765327216204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C9-40EF-A9E0-97D3FFDD7F8E}"/>
            </c:ext>
          </c:extLst>
        </c:ser>
        <c:ser>
          <c:idx val="2"/>
          <c:order val="2"/>
          <c:tx>
            <c:strRef>
              <c:f>'20210412'!$P$1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'20210412'!$E$9:$E$27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'20210412'!$P$9:$P$27</c:f>
              <c:numCache>
                <c:formatCode>General</c:formatCode>
                <c:ptCount val="19"/>
                <c:pt idx="2" formatCode="#,##0_);[Red]\(#,##0\)">
                  <c:v>25.8</c:v>
                </c:pt>
                <c:pt idx="3" formatCode="#,##0_);[Red]\(#,##0\)">
                  <c:v>26</c:v>
                </c:pt>
                <c:pt idx="4" formatCode="#,##0_);[Red]\(#,##0\)">
                  <c:v>10</c:v>
                </c:pt>
                <c:pt idx="5" formatCode="#,##0_);[Red]\(#,##0\)">
                  <c:v>10</c:v>
                </c:pt>
                <c:pt idx="6" formatCode="#,##0_);[Red]\(#,##0\)">
                  <c:v>15</c:v>
                </c:pt>
                <c:pt idx="7" formatCode="#,##0_);[Red]\(#,##0\)">
                  <c:v>30</c:v>
                </c:pt>
                <c:pt idx="8" formatCode="#,##0_);[Red]\(#,##0\)">
                  <c:v>53</c:v>
                </c:pt>
                <c:pt idx="9" formatCode="#,##0_);[Red]\(#,##0\)">
                  <c:v>70</c:v>
                </c:pt>
                <c:pt idx="10" formatCode="#,##0_);[Red]\(#,##0\)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C9-40EF-A9E0-97D3FFDD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  <c:majorUnit val="50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272116720704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366537578048"/>
          <c:y val="2.1798365122615803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'20210412'!$F$1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66-4FF5-86E3-17E9A59BB720}"/>
              </c:ext>
            </c:extLst>
          </c:dPt>
          <c:cat>
            <c:numRef>
              <c:f>'20210412'!$E$9:$E$27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'20210412'!$F$9:$F$27</c:f>
              <c:numCache>
                <c:formatCode>#,##0_);[Red]\(#,##0\)</c:formatCode>
                <c:ptCount val="19"/>
                <c:pt idx="0">
                  <c:v>148971</c:v>
                </c:pt>
                <c:pt idx="1">
                  <c:v>169651</c:v>
                </c:pt>
                <c:pt idx="2">
                  <c:v>152323</c:v>
                </c:pt>
                <c:pt idx="3">
                  <c:v>169528</c:v>
                </c:pt>
                <c:pt idx="4">
                  <c:v>149570</c:v>
                </c:pt>
                <c:pt idx="5">
                  <c:v>138379</c:v>
                </c:pt>
                <c:pt idx="6">
                  <c:v>157001</c:v>
                </c:pt>
                <c:pt idx="7">
                  <c:v>167915</c:v>
                </c:pt>
                <c:pt idx="8">
                  <c:v>186874</c:v>
                </c:pt>
                <c:pt idx="9">
                  <c:v>209207</c:v>
                </c:pt>
                <c:pt idx="10">
                  <c:v>193993.33333333334</c:v>
                </c:pt>
                <c:pt idx="11">
                  <c:v>215483.21</c:v>
                </c:pt>
                <c:pt idx="12">
                  <c:v>221947.70629999999</c:v>
                </c:pt>
                <c:pt idx="13">
                  <c:v>228606.13748899999</c:v>
                </c:pt>
                <c:pt idx="14">
                  <c:v>235464.32161366998</c:v>
                </c:pt>
                <c:pt idx="15">
                  <c:v>242528.25126208007</c:v>
                </c:pt>
                <c:pt idx="16">
                  <c:v>249804.09879994247</c:v>
                </c:pt>
                <c:pt idx="17">
                  <c:v>257298.22176394076</c:v>
                </c:pt>
                <c:pt idx="18">
                  <c:v>265017.168416859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66-4FF5-86E3-17E9A59B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'20210412'!$H$1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'20210412'!$E$9:$E$27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'20210412'!$H$9:$H$27</c:f>
              <c:numCache>
                <c:formatCode>#,##0_);[Red]\(#,##0\)</c:formatCode>
                <c:ptCount val="19"/>
                <c:pt idx="0">
                  <c:v>1015</c:v>
                </c:pt>
                <c:pt idx="1">
                  <c:v>4075</c:v>
                </c:pt>
                <c:pt idx="2">
                  <c:v>5286</c:v>
                </c:pt>
                <c:pt idx="3">
                  <c:v>4580</c:v>
                </c:pt>
                <c:pt idx="4">
                  <c:v>2284</c:v>
                </c:pt>
                <c:pt idx="5">
                  <c:v>1803</c:v>
                </c:pt>
                <c:pt idx="6">
                  <c:v>3901</c:v>
                </c:pt>
                <c:pt idx="7">
                  <c:v>4653</c:v>
                </c:pt>
                <c:pt idx="8">
                  <c:v>7366</c:v>
                </c:pt>
                <c:pt idx="9">
                  <c:v>9873</c:v>
                </c:pt>
                <c:pt idx="10">
                  <c:v>8085.333333333333</c:v>
                </c:pt>
                <c:pt idx="11">
                  <c:v>8188.3619799999997</c:v>
                </c:pt>
                <c:pt idx="12">
                  <c:v>8434.0128394000003</c:v>
                </c:pt>
                <c:pt idx="13">
                  <c:v>8687.0332245819991</c:v>
                </c:pt>
                <c:pt idx="14">
                  <c:v>8947.6442213194587</c:v>
                </c:pt>
                <c:pt idx="15">
                  <c:v>9216.0735479590421</c:v>
                </c:pt>
                <c:pt idx="16">
                  <c:v>9492.5557543978139</c:v>
                </c:pt>
                <c:pt idx="17">
                  <c:v>9777.3324270297489</c:v>
                </c:pt>
                <c:pt idx="18">
                  <c:v>10070.652399840641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66-4FF5-86E3-17E9A59BB720}"/>
            </c:ext>
          </c:extLst>
        </c:ser>
        <c:ser>
          <c:idx val="2"/>
          <c:order val="2"/>
          <c:tx>
            <c:strRef>
              <c:f>'20210412'!$J$1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'20210412'!$E$9:$E$27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'20210412'!$J$9:$J$27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5796</c:v>
                </c:pt>
                <c:pt idx="11">
                  <c:v>4956.1138299999993</c:v>
                </c:pt>
                <c:pt idx="12">
                  <c:v>5104.7972448999999</c:v>
                </c:pt>
                <c:pt idx="13">
                  <c:v>5257.9411622469997</c:v>
                </c:pt>
                <c:pt idx="14">
                  <c:v>5415.6793971144098</c:v>
                </c:pt>
                <c:pt idx="15">
                  <c:v>5578.1497790278418</c:v>
                </c:pt>
                <c:pt idx="16">
                  <c:v>5745.4942723986769</c:v>
                </c:pt>
                <c:pt idx="17">
                  <c:v>5917.8591005706376</c:v>
                </c:pt>
                <c:pt idx="18">
                  <c:v>6095.3948735877566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6-4FF5-86E3-17E9A59B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3921568627450983E-2"/>
          <c:w val="0.83287634258483645"/>
          <c:h val="0.7127898718542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'20210114'!$J$1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6D-4B2D-85EA-F299DD85589A}"/>
              </c:ext>
            </c:extLst>
          </c:dPt>
          <c:cat>
            <c:numRef>
              <c:f>'20210114'!$E$9:$E$27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'20210114'!$J$9:$J$27</c:f>
              <c:numCache>
                <c:formatCode>#,##0_);[Red]\(#,##0\)</c:formatCode>
                <c:ptCount val="19"/>
                <c:pt idx="0">
                  <c:v>-177</c:v>
                </c:pt>
                <c:pt idx="1">
                  <c:v>783</c:v>
                </c:pt>
                <c:pt idx="2">
                  <c:v>2648</c:v>
                </c:pt>
                <c:pt idx="3">
                  <c:v>1717</c:v>
                </c:pt>
                <c:pt idx="4">
                  <c:v>-641</c:v>
                </c:pt>
                <c:pt idx="5">
                  <c:v>-446</c:v>
                </c:pt>
                <c:pt idx="6">
                  <c:v>901</c:v>
                </c:pt>
                <c:pt idx="7">
                  <c:v>2047</c:v>
                </c:pt>
                <c:pt idx="8">
                  <c:v>3934</c:v>
                </c:pt>
                <c:pt idx="9">
                  <c:v>5109</c:v>
                </c:pt>
                <c:pt idx="10">
                  <c:v>6294</c:v>
                </c:pt>
                <c:pt idx="11">
                  <c:v>4923.8092800000004</c:v>
                </c:pt>
                <c:pt idx="12">
                  <c:v>5120.7616512000004</c:v>
                </c:pt>
                <c:pt idx="13">
                  <c:v>5325.5921172480002</c:v>
                </c:pt>
                <c:pt idx="14">
                  <c:v>5538.61580193792</c:v>
                </c:pt>
                <c:pt idx="15">
                  <c:v>5760.1604340154372</c:v>
                </c:pt>
                <c:pt idx="16">
                  <c:v>5990.5668513760547</c:v>
                </c:pt>
                <c:pt idx="17">
                  <c:v>6230.1895254310975</c:v>
                </c:pt>
                <c:pt idx="18">
                  <c:v>6479.3971064483421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D-4B2D-85EA-F299DD855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'20210114'!$L$1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'20210114'!$E$9:$E$27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'20210114'!$L$9:$L$27</c:f>
              <c:numCache>
                <c:formatCode>0.0</c:formatCode>
                <c:ptCount val="19"/>
                <c:pt idx="0">
                  <c:v>0</c:v>
                </c:pt>
                <c:pt idx="1">
                  <c:v>26.6</c:v>
                </c:pt>
                <c:pt idx="2">
                  <c:v>89.9</c:v>
                </c:pt>
                <c:pt idx="3">
                  <c:v>58.3</c:v>
                </c:pt>
                <c:pt idx="4">
                  <c:v>0</c:v>
                </c:pt>
                <c:pt idx="5">
                  <c:v>0</c:v>
                </c:pt>
                <c:pt idx="6">
                  <c:v>30.6</c:v>
                </c:pt>
                <c:pt idx="7">
                  <c:v>69.5</c:v>
                </c:pt>
                <c:pt idx="8">
                  <c:v>133.6</c:v>
                </c:pt>
                <c:pt idx="9">
                  <c:v>173.5</c:v>
                </c:pt>
                <c:pt idx="10" formatCode="#,##0_);[Red]\(#,##0\)">
                  <c:v>213.6</c:v>
                </c:pt>
                <c:pt idx="11">
                  <c:v>167.21098259541986</c:v>
                </c:pt>
                <c:pt idx="12">
                  <c:v>173.89942189923667</c:v>
                </c:pt>
                <c:pt idx="13">
                  <c:v>180.85539877520611</c:v>
                </c:pt>
                <c:pt idx="14">
                  <c:v>188.08961472621436</c:v>
                </c:pt>
                <c:pt idx="15">
                  <c:v>195.61319931526293</c:v>
                </c:pt>
                <c:pt idx="16">
                  <c:v>203.43772728787346</c:v>
                </c:pt>
                <c:pt idx="17">
                  <c:v>211.57523637938843</c:v>
                </c:pt>
                <c:pt idx="18">
                  <c:v>220.03824583456398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6D-4B2D-85EA-F299DD85589A}"/>
            </c:ext>
          </c:extLst>
        </c:ser>
        <c:ser>
          <c:idx val="2"/>
          <c:order val="2"/>
          <c:tx>
            <c:strRef>
              <c:f>'20210114'!$P$1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'20210114'!$E$9:$E$27</c:f>
              <c:numCache>
                <c:formatCode>yyyy"年"m"月";@</c:formatCode>
                <c:ptCount val="19"/>
                <c:pt idx="0">
                  <c:v>40664</c:v>
                </c:pt>
                <c:pt idx="1">
                  <c:v>41030</c:v>
                </c:pt>
                <c:pt idx="2">
                  <c:v>41395</c:v>
                </c:pt>
                <c:pt idx="3">
                  <c:v>41760</c:v>
                </c:pt>
                <c:pt idx="4">
                  <c:v>42125</c:v>
                </c:pt>
                <c:pt idx="5">
                  <c:v>42491</c:v>
                </c:pt>
                <c:pt idx="6">
                  <c:v>42856</c:v>
                </c:pt>
                <c:pt idx="7">
                  <c:v>43221</c:v>
                </c:pt>
                <c:pt idx="8">
                  <c:v>43586</c:v>
                </c:pt>
                <c:pt idx="9">
                  <c:v>43952</c:v>
                </c:pt>
                <c:pt idx="10" formatCode="General">
                  <c:v>2021</c:v>
                </c:pt>
                <c:pt idx="11" formatCode="General">
                  <c:v>2022</c:v>
                </c:pt>
                <c:pt idx="12" formatCode="General">
                  <c:v>2023</c:v>
                </c:pt>
                <c:pt idx="13" formatCode="General">
                  <c:v>2024</c:v>
                </c:pt>
                <c:pt idx="14" formatCode="General">
                  <c:v>2025</c:v>
                </c:pt>
                <c:pt idx="15" formatCode="General">
                  <c:v>2026</c:v>
                </c:pt>
                <c:pt idx="16" formatCode="General">
                  <c:v>2027</c:v>
                </c:pt>
                <c:pt idx="17" formatCode="General">
                  <c:v>2028</c:v>
                </c:pt>
                <c:pt idx="18" formatCode="General">
                  <c:v>2029</c:v>
                </c:pt>
              </c:numCache>
            </c:numRef>
          </c:cat>
          <c:val>
            <c:numRef>
              <c:f>'20210114'!$P$9:$P$27</c:f>
              <c:numCache>
                <c:formatCode>General</c:formatCode>
                <c:ptCount val="19"/>
                <c:pt idx="2" formatCode="#,##0_);[Red]\(#,##0\)">
                  <c:v>25.8</c:v>
                </c:pt>
                <c:pt idx="3" formatCode="#,##0_);[Red]\(#,##0\)">
                  <c:v>26</c:v>
                </c:pt>
                <c:pt idx="4" formatCode="#,##0_);[Red]\(#,##0\)">
                  <c:v>10</c:v>
                </c:pt>
                <c:pt idx="5" formatCode="#,##0_);[Red]\(#,##0\)">
                  <c:v>10</c:v>
                </c:pt>
                <c:pt idx="6" formatCode="#,##0_);[Red]\(#,##0\)">
                  <c:v>15</c:v>
                </c:pt>
                <c:pt idx="7" formatCode="#,##0_);[Red]\(#,##0\)">
                  <c:v>30</c:v>
                </c:pt>
                <c:pt idx="8" formatCode="#,##0_);[Red]\(#,##0\)">
                  <c:v>53</c:v>
                </c:pt>
                <c:pt idx="9" formatCode="#,##0_);[Red]\(#,##0\)">
                  <c:v>70</c:v>
                </c:pt>
                <c:pt idx="10" formatCode="#,##0_);[Red]\(#,##0\)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6D-4B2D-85EA-F299DD855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  <c:majorUnit val="50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272116720704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47626</xdr:colOff>
      <xdr:row>15</xdr:row>
      <xdr:rowOff>152399</xdr:rowOff>
    </xdr:from>
    <xdr:to>
      <xdr:col>28</xdr:col>
      <xdr:colOff>619126</xdr:colOff>
      <xdr:row>33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57150</xdr:colOff>
      <xdr:row>1</xdr:row>
      <xdr:rowOff>57150</xdr:rowOff>
    </xdr:from>
    <xdr:to>
      <xdr:col>28</xdr:col>
      <xdr:colOff>600075</xdr:colOff>
      <xdr:row>15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0.41533</cdr:x>
      <cdr:y>0.09365</cdr:y>
    </cdr:from>
    <cdr:to>
      <cdr:x>0.90018</cdr:x>
      <cdr:y>0.35117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219326" y="266700"/>
          <a:ext cx="2590799" cy="7334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47626</xdr:colOff>
      <xdr:row>15</xdr:row>
      <xdr:rowOff>152399</xdr:rowOff>
    </xdr:from>
    <xdr:to>
      <xdr:col>27</xdr:col>
      <xdr:colOff>619126</xdr:colOff>
      <xdr:row>31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02EE23-EBB3-4B21-A0D7-89E83552C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57150</xdr:colOff>
      <xdr:row>1</xdr:row>
      <xdr:rowOff>57150</xdr:rowOff>
    </xdr:from>
    <xdr:to>
      <xdr:col>27</xdr:col>
      <xdr:colOff>600075</xdr:colOff>
      <xdr:row>15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1413591-9ACA-4433-88DC-F862226E9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533400</xdr:colOff>
      <xdr:row>31</xdr:row>
      <xdr:rowOff>138098</xdr:rowOff>
    </xdr:from>
    <xdr:to>
      <xdr:col>25</xdr:col>
      <xdr:colOff>485775</xdr:colOff>
      <xdr:row>47</xdr:row>
      <xdr:rowOff>11108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AEDD7DB-F5E9-487E-8209-25763CA28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9525" y="5900723"/>
          <a:ext cx="2009775" cy="2311410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0.41533</cdr:x>
      <cdr:y>0.08361</cdr:y>
    </cdr:from>
    <cdr:to>
      <cdr:x>0.84135</cdr:x>
      <cdr:y>0.35117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219325" y="238126"/>
          <a:ext cx="2276475" cy="7619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47626</xdr:colOff>
      <xdr:row>16</xdr:row>
      <xdr:rowOff>9525</xdr:rowOff>
    </xdr:from>
    <xdr:to>
      <xdr:col>27</xdr:col>
      <xdr:colOff>619126</xdr:colOff>
      <xdr:row>31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CE7A34-9E17-4AE6-B940-C0788F451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57150</xdr:colOff>
      <xdr:row>1</xdr:row>
      <xdr:rowOff>57150</xdr:rowOff>
    </xdr:from>
    <xdr:to>
      <xdr:col>27</xdr:col>
      <xdr:colOff>600075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D141697-CDC8-405D-A04F-4E948052A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533400</xdr:colOff>
      <xdr:row>31</xdr:row>
      <xdr:rowOff>138098</xdr:rowOff>
    </xdr:from>
    <xdr:to>
      <xdr:col>25</xdr:col>
      <xdr:colOff>485775</xdr:colOff>
      <xdr:row>47</xdr:row>
      <xdr:rowOff>11108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293A36D-FD5A-4901-8493-8FBC0E56D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9525" y="5938823"/>
          <a:ext cx="2009775" cy="2311410"/>
        </a:xfrm>
        <a:prstGeom prst="rect">
          <a:avLst/>
        </a:prstGeom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0.54724</cdr:x>
      <cdr:y>0.16611</cdr:y>
    </cdr:from>
    <cdr:to>
      <cdr:x>0.8984</cdr:x>
      <cdr:y>0.38462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924191" y="476250"/>
          <a:ext cx="1876409" cy="6264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0.33333</cdr:x>
      <cdr:y>0.04682</cdr:y>
    </cdr:from>
    <cdr:to>
      <cdr:x>0.72014</cdr:x>
      <cdr:y>0.43813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781175" y="133350"/>
          <a:ext cx="2066925" cy="1114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0.43316</cdr:x>
      <cdr:y>0.10702</cdr:y>
    </cdr:from>
    <cdr:to>
      <cdr:x>0.90374</cdr:x>
      <cdr:y>0.30435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BC7E9B55-C8F5-407A-8DF8-3981165E2571}"/>
            </a:ext>
          </a:extLst>
        </cdr:cNvPr>
        <cdr:cNvCxnSpPr/>
      </cdr:nvCxnSpPr>
      <cdr:spPr>
        <a:xfrm xmlns:a="http://schemas.openxmlformats.org/drawingml/2006/main" flipV="1">
          <a:off x="2314576" y="304800"/>
          <a:ext cx="2514599" cy="5619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47626</xdr:colOff>
      <xdr:row>15</xdr:row>
      <xdr:rowOff>152399</xdr:rowOff>
    </xdr:from>
    <xdr:to>
      <xdr:col>28</xdr:col>
      <xdr:colOff>619126</xdr:colOff>
      <xdr:row>33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3CADCB-5219-4FC7-9EF7-D1099CC9C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57150</xdr:colOff>
      <xdr:row>1</xdr:row>
      <xdr:rowOff>57150</xdr:rowOff>
    </xdr:from>
    <xdr:to>
      <xdr:col>28</xdr:col>
      <xdr:colOff>600075</xdr:colOff>
      <xdr:row>15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C8F1A68-E24C-4AFC-BB74-C4B56D0CB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23</xdr:col>
      <xdr:colOff>533400</xdr:colOff>
      <xdr:row>35</xdr:row>
      <xdr:rowOff>23798</xdr:rowOff>
    </xdr:from>
    <xdr:to>
      <xdr:col>26</xdr:col>
      <xdr:colOff>485775</xdr:colOff>
      <xdr:row>50</xdr:row>
      <xdr:rowOff>49208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02E8880-E567-46BB-B91A-239174176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68175" y="6224573"/>
          <a:ext cx="2009775" cy="231141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0.33333</cdr:x>
      <cdr:y>0.04682</cdr:y>
    </cdr:from>
    <cdr:to>
      <cdr:x>0.72014</cdr:x>
      <cdr:y>0.43813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781175" y="133350"/>
          <a:ext cx="2066925" cy="1114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0.43316</cdr:x>
      <cdr:y>0.10702</cdr:y>
    </cdr:from>
    <cdr:to>
      <cdr:x>0.90374</cdr:x>
      <cdr:y>0.30435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BC7E9B55-C8F5-407A-8DF8-3981165E2571}"/>
            </a:ext>
          </a:extLst>
        </cdr:cNvPr>
        <cdr:cNvCxnSpPr/>
      </cdr:nvCxnSpPr>
      <cdr:spPr>
        <a:xfrm xmlns:a="http://schemas.openxmlformats.org/drawingml/2006/main" flipV="1">
          <a:off x="2314576" y="304800"/>
          <a:ext cx="2514599" cy="5619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47626</xdr:colOff>
      <xdr:row>15</xdr:row>
      <xdr:rowOff>152399</xdr:rowOff>
    </xdr:from>
    <xdr:to>
      <xdr:col>28</xdr:col>
      <xdr:colOff>619126</xdr:colOff>
      <xdr:row>31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1AA829-7FF0-45B8-B586-D7DB4D3AC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57150</xdr:colOff>
      <xdr:row>1</xdr:row>
      <xdr:rowOff>57150</xdr:rowOff>
    </xdr:from>
    <xdr:to>
      <xdr:col>28</xdr:col>
      <xdr:colOff>600075</xdr:colOff>
      <xdr:row>15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8C16C71-19E3-413A-BCA2-44163D569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23</xdr:col>
      <xdr:colOff>533400</xdr:colOff>
      <xdr:row>31</xdr:row>
      <xdr:rowOff>138098</xdr:rowOff>
    </xdr:from>
    <xdr:to>
      <xdr:col>26</xdr:col>
      <xdr:colOff>485775</xdr:colOff>
      <xdr:row>47</xdr:row>
      <xdr:rowOff>11108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C9664C3-071E-4B3B-9E0A-6B5A32646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68175" y="5900723"/>
          <a:ext cx="2009775" cy="231141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0.33333</cdr:x>
      <cdr:y>0.04682</cdr:y>
    </cdr:from>
    <cdr:to>
      <cdr:x>0.72014</cdr:x>
      <cdr:y>0.43813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781175" y="133350"/>
          <a:ext cx="2066925" cy="1114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0.42246</cdr:x>
      <cdr:y>0.03679</cdr:y>
    </cdr:from>
    <cdr:to>
      <cdr:x>0.89661</cdr:x>
      <cdr:y>0.29766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BC7E9B55-C8F5-407A-8DF8-3981165E2571}"/>
            </a:ext>
          </a:extLst>
        </cdr:cNvPr>
        <cdr:cNvCxnSpPr/>
      </cdr:nvCxnSpPr>
      <cdr:spPr>
        <a:xfrm xmlns:a="http://schemas.openxmlformats.org/drawingml/2006/main" flipV="1">
          <a:off x="2257425" y="104776"/>
          <a:ext cx="2533650" cy="7429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47626</xdr:colOff>
      <xdr:row>15</xdr:row>
      <xdr:rowOff>152399</xdr:rowOff>
    </xdr:from>
    <xdr:to>
      <xdr:col>27</xdr:col>
      <xdr:colOff>619126</xdr:colOff>
      <xdr:row>31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BA20BD-5423-4C56-86D3-A811AA628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57150</xdr:colOff>
      <xdr:row>1</xdr:row>
      <xdr:rowOff>57150</xdr:rowOff>
    </xdr:from>
    <xdr:to>
      <xdr:col>27</xdr:col>
      <xdr:colOff>600075</xdr:colOff>
      <xdr:row>15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4300368-4BFB-4866-A67C-984A5C2CE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533400</xdr:colOff>
      <xdr:row>31</xdr:row>
      <xdr:rowOff>138098</xdr:rowOff>
    </xdr:from>
    <xdr:to>
      <xdr:col>25</xdr:col>
      <xdr:colOff>485775</xdr:colOff>
      <xdr:row>47</xdr:row>
      <xdr:rowOff>11108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9EC1DF9-A07C-4A3F-B65D-DE958034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9525" y="5900723"/>
          <a:ext cx="2009775" cy="2311410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0.33333</cdr:x>
      <cdr:y>0.04682</cdr:y>
    </cdr:from>
    <cdr:to>
      <cdr:x>0.72014</cdr:x>
      <cdr:y>0.43813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781175" y="133350"/>
          <a:ext cx="2066925" cy="1114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0.41533</cdr:x>
      <cdr:y>0.10702</cdr:y>
    </cdr:from>
    <cdr:to>
      <cdr:x>0.89483</cdr:x>
      <cdr:y>0.31773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BC7E9B55-C8F5-407A-8DF8-3981165E2571}"/>
            </a:ext>
          </a:extLst>
        </cdr:cNvPr>
        <cdr:cNvCxnSpPr/>
      </cdr:nvCxnSpPr>
      <cdr:spPr>
        <a:xfrm xmlns:a="http://schemas.openxmlformats.org/drawingml/2006/main" flipV="1">
          <a:off x="2219325" y="304800"/>
          <a:ext cx="2562225" cy="6000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47626</xdr:colOff>
      <xdr:row>15</xdr:row>
      <xdr:rowOff>152399</xdr:rowOff>
    </xdr:from>
    <xdr:to>
      <xdr:col>27</xdr:col>
      <xdr:colOff>619126</xdr:colOff>
      <xdr:row>31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8E5D81-DD5F-4127-B706-D9DF392B9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57150</xdr:colOff>
      <xdr:row>1</xdr:row>
      <xdr:rowOff>57150</xdr:rowOff>
    </xdr:from>
    <xdr:to>
      <xdr:col>27</xdr:col>
      <xdr:colOff>600075</xdr:colOff>
      <xdr:row>15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C606B95-3730-4277-933C-986631824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533400</xdr:colOff>
      <xdr:row>31</xdr:row>
      <xdr:rowOff>138098</xdr:rowOff>
    </xdr:from>
    <xdr:to>
      <xdr:col>25</xdr:col>
      <xdr:colOff>485775</xdr:colOff>
      <xdr:row>47</xdr:row>
      <xdr:rowOff>11108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F7E86E4-EBBD-4D29-A4CB-5D93E2197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9525" y="5900723"/>
          <a:ext cx="2009775" cy="2311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U44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X36" sqref="X36"/>
    </sheetView>
  </sheetViews>
  <sheetFormatPr defaultRowHeight="12"/>
  <cols>
    <col min="1" max="1" width="9.375" style="1" customWidth="1"/>
    <col min="2" max="2" width="5.375" style="15" customWidth="1"/>
    <col min="3" max="3" width="8.375" style="15" bestFit="1" customWidth="1"/>
    <col min="4" max="4" width="7.875" style="15" customWidth="1"/>
    <col min="5" max="5" width="9" style="15" bestFit="1" customWidth="1"/>
    <col min="6" max="6" width="7.875" style="15" customWidth="1"/>
    <col min="7" max="7" width="6.875" style="34" customWidth="1"/>
    <col min="8" max="8" width="6.25" style="15" customWidth="1"/>
    <col min="9" max="9" width="6.625" style="42" customWidth="1"/>
    <col min="10" max="10" width="6.25" style="15" customWidth="1"/>
    <col min="11" max="11" width="6.5" style="15" customWidth="1"/>
    <col min="12" max="12" width="5.125" style="15" customWidth="1"/>
    <col min="13" max="13" width="5.75" style="15" customWidth="1"/>
    <col min="14" max="14" width="5" style="15" customWidth="1"/>
    <col min="15" max="15" width="4.625" style="15" customWidth="1"/>
    <col min="16" max="16" width="4.5" style="15" customWidth="1"/>
    <col min="17" max="17" width="5.25" style="15" customWidth="1"/>
    <col min="18" max="18" width="6.5" style="44" customWidth="1"/>
    <col min="19" max="19" width="6.125" style="44" customWidth="1"/>
    <col min="20" max="20" width="3.25" style="15" customWidth="1"/>
    <col min="21" max="21" width="6.875" style="44" customWidth="1"/>
    <col min="22" max="29" width="9" style="15"/>
    <col min="30" max="30" width="5.125" style="15" customWidth="1"/>
    <col min="31" max="16384" width="9" style="15"/>
  </cols>
  <sheetData>
    <row r="1" spans="1:2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3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2" t="s">
        <v>55</v>
      </c>
      <c r="S1" s="72" t="s">
        <v>56</v>
      </c>
      <c r="U1" s="72" t="s">
        <v>87</v>
      </c>
    </row>
    <row r="2" spans="1:21" ht="41.25" customHeight="1" thickBot="1">
      <c r="A2" s="58" t="s">
        <v>35</v>
      </c>
      <c r="B2" s="41">
        <v>2409</v>
      </c>
      <c r="C2" s="9"/>
      <c r="D2" s="9"/>
      <c r="E2" s="35">
        <f>+E19</f>
        <v>44317</v>
      </c>
      <c r="F2" s="48">
        <f t="shared" ref="F2:M2" si="0">+F19</f>
        <v>218092</v>
      </c>
      <c r="G2" s="84">
        <f t="shared" si="0"/>
        <v>4.2469898234762701E-2</v>
      </c>
      <c r="H2" s="9">
        <f t="shared" si="0"/>
        <v>10999</v>
      </c>
      <c r="I2" s="50">
        <f t="shared" si="0"/>
        <v>5.0432844854465086E-2</v>
      </c>
      <c r="J2" s="48">
        <f t="shared" si="0"/>
        <v>7168</v>
      </c>
      <c r="K2" s="50">
        <f t="shared" si="0"/>
        <v>3.2866863525484659E-2</v>
      </c>
      <c r="L2" s="9">
        <f t="shared" si="0"/>
        <v>243.4</v>
      </c>
      <c r="M2" s="9">
        <f t="shared" si="0"/>
        <v>887.5</v>
      </c>
      <c r="N2" s="16">
        <f t="shared" ref="N2" si="1">+B2/L2</f>
        <v>9.8972884141331132</v>
      </c>
      <c r="O2" s="17">
        <f>+B2/M2</f>
        <v>2.7143661971830988</v>
      </c>
      <c r="P2" s="51">
        <f>+P19</f>
        <v>100</v>
      </c>
      <c r="Q2" s="52">
        <f t="shared" ref="Q2" si="2">+P2/B2</f>
        <v>4.1511000415110001E-2</v>
      </c>
      <c r="R2" s="4">
        <f t="shared" ref="R2:U2" si="3">+R19</f>
        <v>100216</v>
      </c>
      <c r="S2" s="4">
        <f t="shared" si="3"/>
        <v>26141</v>
      </c>
      <c r="T2" s="57">
        <f t="shared" si="3"/>
        <v>0.26084657140576356</v>
      </c>
      <c r="U2" s="4">
        <f t="shared" si="3"/>
        <v>-17553</v>
      </c>
    </row>
    <row r="3" spans="1:21" ht="15.75" customHeight="1">
      <c r="A3" s="66">
        <v>44575</v>
      </c>
      <c r="B3" s="85" t="s">
        <v>28</v>
      </c>
      <c r="C3" s="86"/>
      <c r="D3" s="86"/>
      <c r="E3" s="53">
        <f>+G19</f>
        <v>4.2469898234762701E-2</v>
      </c>
      <c r="F3" s="44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65"/>
      <c r="S3" s="65"/>
      <c r="T3" s="44"/>
    </row>
    <row r="4" spans="1:21" s="44" customFormat="1" ht="15.75" customHeight="1">
      <c r="A4" s="1"/>
      <c r="B4" s="89" t="s">
        <v>29</v>
      </c>
      <c r="C4" s="90"/>
      <c r="D4" s="90"/>
      <c r="E4" s="54">
        <f>+K19</f>
        <v>3.2866863525484659E-2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65"/>
      <c r="S4" s="65"/>
    </row>
    <row r="5" spans="1:21" s="44" customFormat="1" ht="15.75" customHeight="1">
      <c r="A5" s="1"/>
      <c r="B5" s="89" t="s">
        <v>30</v>
      </c>
      <c r="C5" s="90"/>
      <c r="D5" s="90"/>
      <c r="E5" s="55">
        <f>+N19</f>
        <v>9.5973705834018084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65"/>
      <c r="S5" s="65"/>
    </row>
    <row r="6" spans="1:21" s="44" customFormat="1" ht="15.75" customHeight="1">
      <c r="A6" s="67"/>
      <c r="B6" s="89" t="s">
        <v>31</v>
      </c>
      <c r="C6" s="90"/>
      <c r="D6" s="90"/>
      <c r="E6" s="55">
        <f>+B24</f>
        <v>2744.2418165942577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65"/>
      <c r="S6" s="65"/>
    </row>
    <row r="7" spans="1:21" s="44" customFormat="1" ht="15.75" customHeight="1" thickBot="1">
      <c r="A7" s="1"/>
      <c r="B7" s="91" t="s">
        <v>32</v>
      </c>
      <c r="C7" s="92"/>
      <c r="D7" s="92"/>
      <c r="E7" s="56">
        <f>+D24</f>
        <v>0.13916223187806462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65"/>
      <c r="S7" s="65"/>
    </row>
    <row r="8" spans="1:21" ht="13.5">
      <c r="A8" s="33" t="s">
        <v>15</v>
      </c>
      <c r="C8" s="1" t="s">
        <v>27</v>
      </c>
      <c r="G8" s="13">
        <f>AVERAGE(G9:G18)</f>
        <v>4.3731909894016097E-2</v>
      </c>
      <c r="I8" s="13">
        <f>AVERAGE(I9:I18)</f>
        <v>2.6001879197163125E-2</v>
      </c>
      <c r="K8" s="13">
        <f>AVERAGE(K9:K18)</f>
        <v>8.6832702665402169E-3</v>
      </c>
      <c r="N8" s="77">
        <f>AVERAGE(N9:N18)</f>
        <v>12.822810266024538</v>
      </c>
      <c r="O8" s="76">
        <f>AVERAGE(O9:O18)</f>
        <v>1.6321677183656913</v>
      </c>
    </row>
    <row r="9" spans="1:21">
      <c r="A9" s="1">
        <v>1419</v>
      </c>
      <c r="B9" s="41"/>
      <c r="C9" s="46" t="e">
        <f t="shared" ref="C9:C16" si="4">+J9/L9*1000000</f>
        <v>#VALUE!</v>
      </c>
      <c r="E9" s="35">
        <f>+コピー!B2</f>
        <v>40664</v>
      </c>
      <c r="F9" s="31">
        <f>+コピー!C2</f>
        <v>148971</v>
      </c>
      <c r="G9" s="7"/>
      <c r="H9" s="31">
        <f>+コピー!E2</f>
        <v>1015</v>
      </c>
      <c r="I9" s="7">
        <f t="shared" ref="I9:I18" si="5">+H9/F9</f>
        <v>6.8134066361909369E-3</v>
      </c>
      <c r="J9" s="31">
        <f>+コピー!I2</f>
        <v>-177</v>
      </c>
      <c r="K9" s="7">
        <f t="shared" ref="K9:K18" si="6">+J9/F9</f>
        <v>-1.1881507138973358E-3</v>
      </c>
      <c r="L9" s="32" t="e">
        <f>VALUE(SUBSTITUTE(コピー!K2,"円","　"))</f>
        <v>#VALUE!</v>
      </c>
      <c r="M9" s="32">
        <f>VALUE(SUBSTITUTE(コピー!L2,"円","　"))</f>
        <v>130.80000000000001</v>
      </c>
      <c r="N9" s="10"/>
      <c r="O9" s="10"/>
    </row>
    <row r="10" spans="1:21">
      <c r="B10" s="41"/>
      <c r="C10" s="46">
        <f t="shared" si="4"/>
        <v>29436090.22556391</v>
      </c>
      <c r="E10" s="35">
        <f>+コピー!B3</f>
        <v>41030</v>
      </c>
      <c r="F10" s="31">
        <f>+コピー!C3</f>
        <v>169651</v>
      </c>
      <c r="G10" s="7">
        <f t="shared" ref="G10:G18" si="7">+(F10-F9)/F9</f>
        <v>0.13881896476495426</v>
      </c>
      <c r="H10" s="31">
        <f>+コピー!E3</f>
        <v>4075</v>
      </c>
      <c r="I10" s="7">
        <f t="shared" si="5"/>
        <v>2.4019899676394479E-2</v>
      </c>
      <c r="J10" s="31">
        <f>+コピー!I3</f>
        <v>783</v>
      </c>
      <c r="K10" s="7">
        <f t="shared" si="6"/>
        <v>4.6153574102127306E-3</v>
      </c>
      <c r="L10" s="32">
        <f>VALUE(SUBSTITUTE(コピー!K3,"円","　"))</f>
        <v>26.6</v>
      </c>
      <c r="M10" s="32">
        <f>VALUE(SUBSTITUTE(コピー!L3,"円","　"))</f>
        <v>158.4</v>
      </c>
      <c r="N10" s="10"/>
      <c r="O10" s="10"/>
      <c r="P10" s="44"/>
      <c r="Q10" s="44"/>
    </row>
    <row r="11" spans="1:21">
      <c r="A11" s="9"/>
      <c r="B11" s="41">
        <v>1100</v>
      </c>
      <c r="C11" s="46">
        <f t="shared" si="4"/>
        <v>29454949.944382645</v>
      </c>
      <c r="E11" s="35">
        <f>+コピー!B4</f>
        <v>41395</v>
      </c>
      <c r="F11" s="31">
        <f>+コピー!C4</f>
        <v>152323</v>
      </c>
      <c r="G11" s="7">
        <f t="shared" si="7"/>
        <v>-0.10213909732332849</v>
      </c>
      <c r="H11" s="31">
        <f>+コピー!E4</f>
        <v>5286</v>
      </c>
      <c r="I11" s="7">
        <f t="shared" si="5"/>
        <v>3.4702572822226455E-2</v>
      </c>
      <c r="J11" s="31">
        <f>+コピー!I4</f>
        <v>2648</v>
      </c>
      <c r="K11" s="7">
        <f t="shared" si="6"/>
        <v>1.738411139486486E-2</v>
      </c>
      <c r="L11" s="32">
        <f>VALUE(SUBSTITUTE(コピー!K4,"円","　"))</f>
        <v>89.9</v>
      </c>
      <c r="M11" s="32">
        <f>VALUE(SUBSTITUTE(コピー!L4,"円","　"))</f>
        <v>483.5</v>
      </c>
      <c r="N11" s="10">
        <f t="shared" ref="N11:N20" si="8">+B11/L11</f>
        <v>12.235817575083425</v>
      </c>
      <c r="O11" s="10">
        <f t="shared" ref="O11:O19" si="9">+B11/M11</f>
        <v>2.2750775594622543</v>
      </c>
      <c r="P11" s="31">
        <f>VALUE(SUBSTITUTE(コピー!O4,"円","　"))</f>
        <v>25.8</v>
      </c>
      <c r="Q11" s="7">
        <f t="shared" ref="Q11:Q19" si="10">+P11/B11</f>
        <v>2.3454545454545454E-2</v>
      </c>
      <c r="R11" s="4">
        <v>70135</v>
      </c>
      <c r="S11" s="4">
        <v>14244</v>
      </c>
      <c r="T11" s="57">
        <f>+S11/R11</f>
        <v>0.20309403293647965</v>
      </c>
      <c r="U11" s="4">
        <v>-17711</v>
      </c>
    </row>
    <row r="12" spans="1:21">
      <c r="B12" s="41">
        <v>700</v>
      </c>
      <c r="C12" s="46">
        <f t="shared" si="4"/>
        <v>29451114.922813036</v>
      </c>
      <c r="E12" s="35">
        <f>+コピー!B5</f>
        <v>41760</v>
      </c>
      <c r="F12" s="31">
        <f>+コピー!C5</f>
        <v>169528</v>
      </c>
      <c r="G12" s="7">
        <f t="shared" si="7"/>
        <v>0.1129507690893693</v>
      </c>
      <c r="H12" s="31">
        <f>+コピー!E5</f>
        <v>4580</v>
      </c>
      <c r="I12" s="7">
        <f t="shared" si="5"/>
        <v>2.7016186116747675E-2</v>
      </c>
      <c r="J12" s="31">
        <f>+コピー!I5</f>
        <v>1717</v>
      </c>
      <c r="K12" s="7">
        <f t="shared" si="6"/>
        <v>1.0128120428483791E-2</v>
      </c>
      <c r="L12" s="32">
        <f>VALUE(SUBSTITUTE(コピー!K5,"円","　"))</f>
        <v>58.3</v>
      </c>
      <c r="M12" s="32">
        <f>VALUE(SUBSTITUTE(コピー!L5,"円","　"))</f>
        <v>517.6</v>
      </c>
      <c r="N12" s="10">
        <f t="shared" si="8"/>
        <v>12.006861063464838</v>
      </c>
      <c r="O12" s="10">
        <f t="shared" si="9"/>
        <v>1.3523956723338484</v>
      </c>
      <c r="P12" s="31">
        <f>VALUE(SUBSTITUTE(コピー!O5,"円","　"))</f>
        <v>26</v>
      </c>
      <c r="Q12" s="7">
        <f t="shared" si="10"/>
        <v>3.7142857142857144E-2</v>
      </c>
      <c r="R12" s="4">
        <v>86408</v>
      </c>
      <c r="S12" s="4">
        <v>15248</v>
      </c>
      <c r="T12" s="57">
        <f t="shared" ref="T12:T19" si="11">+S12/R12</f>
        <v>0.17646514211647069</v>
      </c>
      <c r="U12" s="4">
        <v>-15620</v>
      </c>
    </row>
    <row r="13" spans="1:21">
      <c r="B13" s="41">
        <v>550</v>
      </c>
      <c r="C13" s="46" t="e">
        <f t="shared" si="4"/>
        <v>#VALUE!</v>
      </c>
      <c r="E13" s="35">
        <f>+コピー!B6</f>
        <v>42125</v>
      </c>
      <c r="F13" s="31">
        <f>+コピー!C6</f>
        <v>149570</v>
      </c>
      <c r="G13" s="7">
        <f t="shared" si="7"/>
        <v>-0.11772686517861357</v>
      </c>
      <c r="H13" s="31">
        <f>+コピー!E6</f>
        <v>2284</v>
      </c>
      <c r="I13" s="7">
        <f t="shared" si="5"/>
        <v>1.5270441933542822E-2</v>
      </c>
      <c r="J13" s="31">
        <f>+コピー!I6</f>
        <v>-641</v>
      </c>
      <c r="K13" s="7">
        <f t="shared" si="6"/>
        <v>-4.2856187738182791E-3</v>
      </c>
      <c r="L13" s="32" t="e">
        <f>VALUE(SUBSTITUTE(コピー!K6,"円","　"))</f>
        <v>#VALUE!</v>
      </c>
      <c r="M13" s="32">
        <f>VALUE(SUBSTITUTE(コピー!L6,"円","　"))</f>
        <v>477.3</v>
      </c>
      <c r="N13" s="10"/>
      <c r="O13" s="10">
        <f t="shared" si="9"/>
        <v>1.152315105803478</v>
      </c>
      <c r="P13" s="31">
        <f>VALUE(SUBSTITUTE(コピー!O6,"円","　"))</f>
        <v>10</v>
      </c>
      <c r="Q13" s="7">
        <f t="shared" si="10"/>
        <v>1.8181818181818181E-2</v>
      </c>
      <c r="R13" s="4">
        <v>87071</v>
      </c>
      <c r="S13" s="4">
        <v>14059</v>
      </c>
      <c r="T13" s="57">
        <f t="shared" si="11"/>
        <v>0.16146593010301938</v>
      </c>
      <c r="U13" s="4">
        <v>-482</v>
      </c>
    </row>
    <row r="14" spans="1:21">
      <c r="B14" s="41">
        <v>470</v>
      </c>
      <c r="C14" s="46" t="e">
        <f t="shared" si="4"/>
        <v>#VALUE!</v>
      </c>
      <c r="E14" s="35">
        <f>+コピー!B7</f>
        <v>42491</v>
      </c>
      <c r="F14" s="31">
        <f>+コピー!C7</f>
        <v>138379</v>
      </c>
      <c r="G14" s="7">
        <f t="shared" si="7"/>
        <v>-7.482115397472755E-2</v>
      </c>
      <c r="H14" s="31">
        <f>+コピー!E7</f>
        <v>1803</v>
      </c>
      <c r="I14" s="7">
        <f t="shared" si="5"/>
        <v>1.3029433656840995E-2</v>
      </c>
      <c r="J14" s="31">
        <f>+コピー!I7</f>
        <v>-446</v>
      </c>
      <c r="K14" s="7">
        <f t="shared" si="6"/>
        <v>-3.223032396534156E-3</v>
      </c>
      <c r="L14" s="32" t="e">
        <f>VALUE(SUBSTITUTE(コピー!K7,"円","　"))</f>
        <v>#VALUE!</v>
      </c>
      <c r="M14" s="32">
        <f>VALUE(SUBSTITUTE(コピー!L7,"円","　"))</f>
        <v>452</v>
      </c>
      <c r="N14" s="10"/>
      <c r="O14" s="10">
        <f t="shared" si="9"/>
        <v>1.0398230088495575</v>
      </c>
      <c r="P14" s="31">
        <f>VALUE(SUBSTITUTE(コピー!O7,"円","　"))</f>
        <v>10</v>
      </c>
      <c r="Q14" s="7">
        <f t="shared" si="10"/>
        <v>2.1276595744680851E-2</v>
      </c>
      <c r="R14" s="4">
        <v>83866</v>
      </c>
      <c r="S14" s="4">
        <v>13314</v>
      </c>
      <c r="T14" s="57">
        <f t="shared" si="11"/>
        <v>0.15875324923091599</v>
      </c>
      <c r="U14" s="4">
        <v>2583</v>
      </c>
    </row>
    <row r="15" spans="1:21">
      <c r="B15" s="41">
        <v>630</v>
      </c>
      <c r="C15" s="46">
        <f t="shared" si="4"/>
        <v>29444444.444444444</v>
      </c>
      <c r="E15" s="35">
        <f>+コピー!B8</f>
        <v>42856</v>
      </c>
      <c r="F15" s="31">
        <f>+コピー!C8</f>
        <v>157001</v>
      </c>
      <c r="G15" s="7">
        <f t="shared" si="7"/>
        <v>0.13457244235035662</v>
      </c>
      <c r="H15" s="31">
        <f>+コピー!E8</f>
        <v>3901</v>
      </c>
      <c r="I15" s="7">
        <f t="shared" si="5"/>
        <v>2.4846975496971357E-2</v>
      </c>
      <c r="J15" s="31">
        <f>+コピー!I8</f>
        <v>901</v>
      </c>
      <c r="K15" s="7">
        <f t="shared" si="6"/>
        <v>5.7388169502105082E-3</v>
      </c>
      <c r="L15" s="32">
        <f>VALUE(SUBSTITUTE(コピー!K8,"円","　"))</f>
        <v>30.6</v>
      </c>
      <c r="M15" s="32">
        <f>VALUE(SUBSTITUTE(コピー!L8,"円","　"))</f>
        <v>472.5</v>
      </c>
      <c r="N15" s="10">
        <f t="shared" si="8"/>
        <v>20.588235294117645</v>
      </c>
      <c r="O15" s="10">
        <f t="shared" si="9"/>
        <v>1.3333333333333333</v>
      </c>
      <c r="P15" s="31">
        <f>VALUE(SUBSTITUTE(コピー!O8,"円","　"))</f>
        <v>15</v>
      </c>
      <c r="Q15" s="7">
        <f>+P10/B15</f>
        <v>0</v>
      </c>
      <c r="R15" s="4">
        <v>83350</v>
      </c>
      <c r="S15" s="4">
        <v>13920</v>
      </c>
      <c r="T15" s="57">
        <f t="shared" si="11"/>
        <v>0.16700659868026393</v>
      </c>
      <c r="U15" s="4">
        <v>4795</v>
      </c>
    </row>
    <row r="16" spans="1:21">
      <c r="B16" s="41">
        <v>1000</v>
      </c>
      <c r="C16" s="46">
        <f t="shared" si="4"/>
        <v>29453237.410071943</v>
      </c>
      <c r="E16" s="35">
        <f>+コピー!B9</f>
        <v>43221</v>
      </c>
      <c r="F16" s="31">
        <f>+コピー!C9</f>
        <v>167915</v>
      </c>
      <c r="G16" s="7">
        <f t="shared" si="7"/>
        <v>6.9515480793115966E-2</v>
      </c>
      <c r="H16" s="31">
        <f>+コピー!E9</f>
        <v>4653</v>
      </c>
      <c r="I16" s="7">
        <f t="shared" si="5"/>
        <v>2.7710448738945299E-2</v>
      </c>
      <c r="J16" s="31">
        <f>+コピー!I9</f>
        <v>2047</v>
      </c>
      <c r="K16" s="7">
        <f t="shared" si="6"/>
        <v>1.2190691719024507E-2</v>
      </c>
      <c r="L16" s="32">
        <f>VALUE(SUBSTITUTE(コピー!K9,"円","　"))</f>
        <v>69.5</v>
      </c>
      <c r="M16" s="32">
        <f>VALUE(SUBSTITUTE(コピー!L9,"円","　"))</f>
        <v>525.79999999999995</v>
      </c>
      <c r="N16" s="10">
        <f t="shared" si="8"/>
        <v>14.388489208633093</v>
      </c>
      <c r="O16" s="10">
        <f t="shared" si="9"/>
        <v>1.9018638265500192</v>
      </c>
      <c r="P16" s="31">
        <f>VALUE(SUBSTITUTE(コピー!O9,"円","　"))</f>
        <v>30</v>
      </c>
      <c r="Q16" s="7">
        <f t="shared" si="10"/>
        <v>0.03</v>
      </c>
      <c r="R16" s="4">
        <v>90785</v>
      </c>
      <c r="S16" s="4">
        <v>15488</v>
      </c>
      <c r="T16" s="57">
        <f t="shared" si="11"/>
        <v>0.17060087018780637</v>
      </c>
      <c r="U16" s="4">
        <v>2448</v>
      </c>
    </row>
    <row r="17" spans="1:21">
      <c r="B17" s="41">
        <v>1500</v>
      </c>
      <c r="C17" s="46">
        <f>+J17/L17*1000000</f>
        <v>29446107.784431137</v>
      </c>
      <c r="E17" s="35">
        <f>+コピー!B10</f>
        <v>43586</v>
      </c>
      <c r="F17" s="31">
        <f>+コピー!C10</f>
        <v>186874</v>
      </c>
      <c r="G17" s="7">
        <f t="shared" si="7"/>
        <v>0.11290831670785814</v>
      </c>
      <c r="H17" s="31">
        <f>+コピー!E10</f>
        <v>7366</v>
      </c>
      <c r="I17" s="7">
        <f t="shared" si="5"/>
        <v>3.9416933334760318E-2</v>
      </c>
      <c r="J17" s="31">
        <f>+コピー!I10</f>
        <v>3934</v>
      </c>
      <c r="K17" s="7">
        <f t="shared" si="6"/>
        <v>2.1051617667519291E-2</v>
      </c>
      <c r="L17" s="32">
        <f>VALUE(SUBSTITUTE(コピー!K10,"円","　"))</f>
        <v>133.6</v>
      </c>
      <c r="M17" s="32">
        <f>VALUE(SUBSTITUTE(コピー!L10,"円","　"))</f>
        <v>615.70000000000005</v>
      </c>
      <c r="N17" s="10">
        <f t="shared" si="8"/>
        <v>11.227544910179642</v>
      </c>
      <c r="O17" s="10">
        <f t="shared" si="9"/>
        <v>2.4362514211466624</v>
      </c>
      <c r="P17" s="31">
        <f>VALUE(SUBSTITUTE(コピー!O10,"円","　"))</f>
        <v>53</v>
      </c>
      <c r="Q17" s="7">
        <f t="shared" si="10"/>
        <v>3.5333333333333335E-2</v>
      </c>
      <c r="R17" s="4">
        <v>89497</v>
      </c>
      <c r="S17" s="4">
        <v>18190</v>
      </c>
      <c r="T17" s="57">
        <f t="shared" si="11"/>
        <v>0.20324703621350437</v>
      </c>
      <c r="U17" s="4">
        <v>-7002</v>
      </c>
    </row>
    <row r="18" spans="1:21">
      <c r="B18" s="41">
        <v>1126</v>
      </c>
      <c r="C18" s="46">
        <f>+J18/L18*1000000</f>
        <v>29446685.878962535</v>
      </c>
      <c r="D18" s="71">
        <v>44025</v>
      </c>
      <c r="E18" s="35">
        <f>+コピー!B11</f>
        <v>43952</v>
      </c>
      <c r="F18" s="31">
        <f>+コピー!C11</f>
        <v>209207</v>
      </c>
      <c r="G18" s="7">
        <f t="shared" si="7"/>
        <v>0.11950833181716022</v>
      </c>
      <c r="H18" s="31">
        <f>+コピー!E11</f>
        <v>9873</v>
      </c>
      <c r="I18" s="7">
        <f t="shared" si="5"/>
        <v>4.719249355901093E-2</v>
      </c>
      <c r="J18" s="31">
        <f>+コピー!I11</f>
        <v>5109</v>
      </c>
      <c r="K18" s="7">
        <f t="shared" si="6"/>
        <v>2.4420788979336257E-2</v>
      </c>
      <c r="L18" s="32">
        <f>VALUE(SUBSTITUTE(コピー!K11,"円","　"))</f>
        <v>173.5</v>
      </c>
      <c r="M18" s="32">
        <f>VALUE(SUBSTITUTE(コピー!L11,"円","　"))</f>
        <v>718.9</v>
      </c>
      <c r="N18" s="10">
        <f t="shared" si="8"/>
        <v>6.4899135446685881</v>
      </c>
      <c r="O18" s="10">
        <f t="shared" si="9"/>
        <v>1.5662818194463766</v>
      </c>
      <c r="P18" s="31">
        <f>VALUE(SUBSTITUTE(コピー!O11,"円","　"))</f>
        <v>70</v>
      </c>
      <c r="Q18" s="7">
        <f t="shared" si="10"/>
        <v>6.216696269982238E-2</v>
      </c>
      <c r="R18" s="4">
        <v>101713</v>
      </c>
      <c r="S18" s="4">
        <v>21232</v>
      </c>
      <c r="T18" s="57">
        <f t="shared" si="11"/>
        <v>0.2087442116543608</v>
      </c>
      <c r="U18" s="4">
        <v>-3530</v>
      </c>
    </row>
    <row r="19" spans="1:21">
      <c r="B19" s="41">
        <v>2336</v>
      </c>
      <c r="C19" s="46">
        <f>+J19/L19*1000000</f>
        <v>29449465.899753492</v>
      </c>
      <c r="D19" s="71">
        <v>44389</v>
      </c>
      <c r="E19" s="35">
        <f>+コピー!B12</f>
        <v>44317</v>
      </c>
      <c r="F19" s="31">
        <f>+コピー!C12</f>
        <v>218092</v>
      </c>
      <c r="G19" s="7">
        <f t="shared" ref="G19:G20" si="12">+(F19-F18)/F18</f>
        <v>4.2469898234762701E-2</v>
      </c>
      <c r="H19" s="31">
        <f>+コピー!E12</f>
        <v>10999</v>
      </c>
      <c r="I19" s="7">
        <f t="shared" ref="I19:I20" si="13">+H19/F19</f>
        <v>5.0432844854465086E-2</v>
      </c>
      <c r="J19" s="31">
        <f>+コピー!I12</f>
        <v>7168</v>
      </c>
      <c r="K19" s="7">
        <f t="shared" ref="K19:K20" si="14">+J19/F19</f>
        <v>3.2866863525484659E-2</v>
      </c>
      <c r="L19" s="32">
        <f>VALUE(SUBSTITUTE(コピー!K12,"円","　"))</f>
        <v>243.4</v>
      </c>
      <c r="M19" s="32">
        <f>VALUE(SUBSTITUTE(コピー!L12,"円","　"))</f>
        <v>887.5</v>
      </c>
      <c r="N19" s="10">
        <f t="shared" si="8"/>
        <v>9.5973705834018084</v>
      </c>
      <c r="O19" s="10">
        <f t="shared" si="9"/>
        <v>2.6321126760563378</v>
      </c>
      <c r="P19" s="31">
        <f>VALUE(SUBSTITUTE(コピー!O12,"円","　"))</f>
        <v>100</v>
      </c>
      <c r="Q19" s="7">
        <f t="shared" si="10"/>
        <v>4.2808219178082189E-2</v>
      </c>
      <c r="R19" s="4">
        <v>100216</v>
      </c>
      <c r="S19" s="4">
        <v>26141</v>
      </c>
      <c r="T19" s="57">
        <f t="shared" si="11"/>
        <v>0.26084657140576356</v>
      </c>
      <c r="U19" s="4">
        <v>-17553</v>
      </c>
    </row>
    <row r="20" spans="1:21">
      <c r="B20" s="41">
        <v>2286</v>
      </c>
      <c r="C20" s="75">
        <f t="shared" ref="C20:C27" si="15">+C19</f>
        <v>29449465.899753492</v>
      </c>
      <c r="D20" s="34"/>
      <c r="E20" s="30">
        <v>2022</v>
      </c>
      <c r="F20" s="31">
        <f>+AVERAGE(F30)*4</f>
        <v>209584</v>
      </c>
      <c r="G20" s="7">
        <f t="shared" si="12"/>
        <v>-3.9011059552849253E-2</v>
      </c>
      <c r="H20" s="31">
        <f>+AVERAGE(H30)*4</f>
        <v>11080</v>
      </c>
      <c r="I20" s="7">
        <f t="shared" si="13"/>
        <v>5.2866631040537446E-2</v>
      </c>
      <c r="J20" s="31">
        <f>+AVERAGE(J30)*4</f>
        <v>7356</v>
      </c>
      <c r="K20" s="7">
        <f t="shared" si="14"/>
        <v>3.5098099091533705E-2</v>
      </c>
      <c r="L20" s="31">
        <f>+AVERAGE(L30)*4</f>
        <v>249.6</v>
      </c>
      <c r="M20" s="42"/>
      <c r="N20" s="10">
        <f t="shared" si="8"/>
        <v>9.1586538461538467</v>
      </c>
      <c r="Q20" s="7"/>
      <c r="R20" s="4"/>
      <c r="S20" s="4"/>
      <c r="T20" s="57"/>
      <c r="U20" s="4"/>
    </row>
    <row r="21" spans="1:21">
      <c r="B21" s="45">
        <f t="shared" ref="B21:B27" si="16">+L21*N21</f>
        <v>2475.1488890663536</v>
      </c>
      <c r="C21" s="75">
        <f t="shared" si="15"/>
        <v>29449465.899753492</v>
      </c>
      <c r="D21" s="34"/>
      <c r="E21" s="30">
        <v>2023</v>
      </c>
      <c r="F21" s="45">
        <f t="shared" ref="F21:F22" si="17">+F20*(1+G21)</f>
        <v>216919.43999999997</v>
      </c>
      <c r="G21" s="73">
        <v>3.5000000000000003E-2</v>
      </c>
      <c r="H21" s="45">
        <f t="shared" ref="H21:H22" si="18">+F21*I21</f>
        <v>10195.213679999999</v>
      </c>
      <c r="I21" s="73">
        <v>4.7E-2</v>
      </c>
      <c r="J21" s="45">
        <f t="shared" ref="J21:J22" si="19">+F21*K21</f>
        <v>6073.7443199999998</v>
      </c>
      <c r="K21" s="73">
        <v>2.8000000000000001E-2</v>
      </c>
      <c r="L21" s="14">
        <f t="shared" ref="L21:L22" si="20">+J21/C$18*1000000</f>
        <v>206.26240742219613</v>
      </c>
      <c r="M21" s="42"/>
      <c r="N21" s="41">
        <v>12</v>
      </c>
      <c r="Q21" s="7"/>
      <c r="R21" s="4"/>
      <c r="S21" s="4"/>
      <c r="T21" s="57"/>
      <c r="U21" s="4"/>
    </row>
    <row r="22" spans="1:21">
      <c r="B22" s="45">
        <f t="shared" si="16"/>
        <v>2561.7791001836754</v>
      </c>
      <c r="C22" s="75">
        <f t="shared" si="15"/>
        <v>29449465.899753492</v>
      </c>
      <c r="D22" s="34"/>
      <c r="E22" s="30">
        <v>2024</v>
      </c>
      <c r="F22" s="45">
        <f t="shared" si="17"/>
        <v>224511.62039999996</v>
      </c>
      <c r="G22" s="73">
        <f t="shared" ref="G22:G27" si="21">+G21</f>
        <v>3.5000000000000003E-2</v>
      </c>
      <c r="H22" s="45">
        <f t="shared" si="18"/>
        <v>10552.046158799998</v>
      </c>
      <c r="I22" s="73">
        <f t="shared" ref="I22:I27" si="22">+I21</f>
        <v>4.7E-2</v>
      </c>
      <c r="J22" s="45">
        <f t="shared" si="19"/>
        <v>6286.3253711999987</v>
      </c>
      <c r="K22" s="73">
        <f t="shared" ref="K22:K27" si="23">+K21</f>
        <v>2.8000000000000001E-2</v>
      </c>
      <c r="L22" s="14">
        <f t="shared" si="20"/>
        <v>213.48159168197296</v>
      </c>
      <c r="M22" s="42"/>
      <c r="N22" s="41">
        <f t="shared" ref="N22:N27" si="24">+N21</f>
        <v>12</v>
      </c>
      <c r="Q22" s="7"/>
      <c r="R22" s="4"/>
      <c r="S22" s="4"/>
      <c r="T22" s="57"/>
      <c r="U22" s="4"/>
    </row>
    <row r="23" spans="1:21" s="44" customFormat="1">
      <c r="A23" s="1"/>
      <c r="B23" s="45">
        <f t="shared" si="16"/>
        <v>2651.4413686901034</v>
      </c>
      <c r="C23" s="75">
        <f t="shared" si="15"/>
        <v>29449465.899753492</v>
      </c>
      <c r="E23" s="30">
        <v>2025</v>
      </c>
      <c r="F23" s="45">
        <f t="shared" ref="F23:F27" si="25">+F22*(1+G23)</f>
        <v>232369.52711399994</v>
      </c>
      <c r="G23" s="73">
        <f t="shared" si="21"/>
        <v>3.5000000000000003E-2</v>
      </c>
      <c r="H23" s="45">
        <f t="shared" ref="H23:H27" si="26">+F23*I23</f>
        <v>10921.367774357997</v>
      </c>
      <c r="I23" s="73">
        <f t="shared" si="22"/>
        <v>4.7E-2</v>
      </c>
      <c r="J23" s="45">
        <f t="shared" ref="J23:J27" si="27">+F23*K23</f>
        <v>6506.346759191998</v>
      </c>
      <c r="K23" s="73">
        <f t="shared" si="23"/>
        <v>2.8000000000000001E-2</v>
      </c>
      <c r="L23" s="14">
        <f t="shared" ref="L23:L27" si="28">+J23/C$18*1000000</f>
        <v>220.95344739084197</v>
      </c>
      <c r="N23" s="41">
        <f t="shared" si="24"/>
        <v>12</v>
      </c>
      <c r="Q23" s="7"/>
      <c r="R23" s="4"/>
      <c r="S23" s="4"/>
      <c r="T23" s="57"/>
      <c r="U23" s="4"/>
    </row>
    <row r="24" spans="1:21" s="44" customFormat="1" ht="13.5">
      <c r="A24" s="1"/>
      <c r="B24" s="45">
        <f t="shared" si="16"/>
        <v>2744.2418165942577</v>
      </c>
      <c r="C24" s="75">
        <f t="shared" si="15"/>
        <v>29449465.899753492</v>
      </c>
      <c r="D24" s="47">
        <f>+(B24-B2)/B2</f>
        <v>0.13916223187806462</v>
      </c>
      <c r="E24" s="30">
        <v>2026</v>
      </c>
      <c r="F24" s="45">
        <f t="shared" si="25"/>
        <v>240502.46056298993</v>
      </c>
      <c r="G24" s="73">
        <f t="shared" si="21"/>
        <v>3.5000000000000003E-2</v>
      </c>
      <c r="H24" s="45">
        <f t="shared" si="26"/>
        <v>11303.615646460526</v>
      </c>
      <c r="I24" s="73">
        <f t="shared" si="22"/>
        <v>4.7E-2</v>
      </c>
      <c r="J24" s="45">
        <f t="shared" si="27"/>
        <v>6734.0688957637185</v>
      </c>
      <c r="K24" s="73">
        <f t="shared" si="23"/>
        <v>2.8000000000000001E-2</v>
      </c>
      <c r="L24" s="14">
        <f t="shared" si="28"/>
        <v>228.68681804952146</v>
      </c>
      <c r="N24" s="41">
        <f t="shared" si="24"/>
        <v>12</v>
      </c>
      <c r="Q24" s="7"/>
      <c r="R24" s="4"/>
      <c r="S24" s="4"/>
      <c r="T24" s="57"/>
      <c r="U24" s="4"/>
    </row>
    <row r="25" spans="1:21" s="44" customFormat="1">
      <c r="A25" s="1"/>
      <c r="B25" s="45">
        <f t="shared" si="16"/>
        <v>2840.2902801750561</v>
      </c>
      <c r="C25" s="75">
        <f t="shared" si="15"/>
        <v>29449465.899753492</v>
      </c>
      <c r="E25" s="30">
        <v>2027</v>
      </c>
      <c r="F25" s="45">
        <f t="shared" si="25"/>
        <v>248920.04668269455</v>
      </c>
      <c r="G25" s="73">
        <f t="shared" si="21"/>
        <v>3.5000000000000003E-2</v>
      </c>
      <c r="H25" s="45">
        <f t="shared" si="26"/>
        <v>11699.242194086644</v>
      </c>
      <c r="I25" s="73">
        <f t="shared" si="22"/>
        <v>4.7E-2</v>
      </c>
      <c r="J25" s="45">
        <f t="shared" si="27"/>
        <v>6969.7613071154474</v>
      </c>
      <c r="K25" s="73">
        <f t="shared" si="23"/>
        <v>2.8000000000000001E-2</v>
      </c>
      <c r="L25" s="14">
        <f t="shared" si="28"/>
        <v>236.69085668125467</v>
      </c>
      <c r="N25" s="41">
        <f t="shared" si="24"/>
        <v>12</v>
      </c>
      <c r="Q25" s="7"/>
      <c r="R25" s="4"/>
      <c r="S25" s="4"/>
      <c r="T25" s="57"/>
      <c r="U25" s="4"/>
    </row>
    <row r="26" spans="1:21" s="44" customFormat="1">
      <c r="A26" s="1"/>
      <c r="B26" s="45">
        <f t="shared" si="16"/>
        <v>2939.7004399811835</v>
      </c>
      <c r="C26" s="75">
        <f t="shared" si="15"/>
        <v>29449465.899753492</v>
      </c>
      <c r="E26" s="30">
        <v>2028</v>
      </c>
      <c r="F26" s="45">
        <f t="shared" si="25"/>
        <v>257632.24831658884</v>
      </c>
      <c r="G26" s="73">
        <f t="shared" si="21"/>
        <v>3.5000000000000003E-2</v>
      </c>
      <c r="H26" s="45">
        <f t="shared" si="26"/>
        <v>12108.715670879676</v>
      </c>
      <c r="I26" s="73">
        <f t="shared" si="22"/>
        <v>4.7E-2</v>
      </c>
      <c r="J26" s="45">
        <f t="shared" si="27"/>
        <v>7213.702952864488</v>
      </c>
      <c r="K26" s="73">
        <f t="shared" si="23"/>
        <v>2.8000000000000001E-2</v>
      </c>
      <c r="L26" s="14">
        <f t="shared" si="28"/>
        <v>244.97503666509863</v>
      </c>
      <c r="N26" s="41">
        <f t="shared" si="24"/>
        <v>12</v>
      </c>
      <c r="Q26" s="7"/>
      <c r="R26" s="4"/>
      <c r="S26" s="4"/>
      <c r="T26" s="57"/>
      <c r="U26" s="4"/>
    </row>
    <row r="27" spans="1:21">
      <c r="B27" s="45">
        <f t="shared" si="16"/>
        <v>3042.5899553805243</v>
      </c>
      <c r="C27" s="75">
        <f t="shared" si="15"/>
        <v>29449465.899753492</v>
      </c>
      <c r="E27" s="30">
        <v>2029</v>
      </c>
      <c r="F27" s="45">
        <f t="shared" si="25"/>
        <v>266649.37700766942</v>
      </c>
      <c r="G27" s="73">
        <f t="shared" si="21"/>
        <v>3.5000000000000003E-2</v>
      </c>
      <c r="H27" s="45">
        <f t="shared" si="26"/>
        <v>12532.520719360462</v>
      </c>
      <c r="I27" s="73">
        <f t="shared" si="22"/>
        <v>4.7E-2</v>
      </c>
      <c r="J27" s="45">
        <f t="shared" si="27"/>
        <v>7466.1825562147442</v>
      </c>
      <c r="K27" s="73">
        <f t="shared" si="23"/>
        <v>2.8000000000000001E-2</v>
      </c>
      <c r="L27" s="14">
        <f t="shared" si="28"/>
        <v>253.54916294837702</v>
      </c>
      <c r="M27" s="44"/>
      <c r="N27" s="41">
        <f t="shared" si="24"/>
        <v>12</v>
      </c>
      <c r="P27" s="44"/>
      <c r="Q27" s="7"/>
      <c r="R27" s="4"/>
      <c r="S27" s="4"/>
      <c r="T27" s="57"/>
      <c r="U27" s="4"/>
    </row>
    <row r="28" spans="1:21">
      <c r="C28" s="46">
        <v>29455800</v>
      </c>
      <c r="D28" s="34"/>
      <c r="N28" s="34"/>
      <c r="P28" s="44"/>
    </row>
    <row r="30" spans="1:21">
      <c r="C30" s="71">
        <f>+コピー!P10</f>
        <v>44481</v>
      </c>
      <c r="D30" s="44" t="str">
        <f>+コピー!R10</f>
        <v>1Q</v>
      </c>
      <c r="E30" s="35">
        <f>+コピー!Q10</f>
        <v>44409</v>
      </c>
      <c r="F30" s="31">
        <f>+コピー!S10</f>
        <v>52396</v>
      </c>
      <c r="G30" s="7" t="e">
        <f>+(F30-F37)/F37</f>
        <v>#DIV/0!</v>
      </c>
      <c r="H30" s="31">
        <f>+コピー!U10</f>
        <v>2770</v>
      </c>
      <c r="I30" s="7">
        <f t="shared" ref="I30" si="29">+H30/F30</f>
        <v>5.2866631040537446E-2</v>
      </c>
      <c r="J30" s="31">
        <f>+コピー!Y10</f>
        <v>1839</v>
      </c>
      <c r="K30" s="7">
        <f t="shared" ref="K30" si="30">+J30/F30</f>
        <v>3.5098099091533705E-2</v>
      </c>
      <c r="L30" s="32">
        <f>VALUE(SUBSTITUTE(コピー!AA10,"円","　"))</f>
        <v>62.4</v>
      </c>
    </row>
    <row r="31" spans="1:21">
      <c r="C31" s="71">
        <f>+コピー!P11</f>
        <v>0</v>
      </c>
      <c r="D31" s="44">
        <f>+コピー!R11</f>
        <v>0</v>
      </c>
      <c r="E31" s="35">
        <f>+コピー!Q11</f>
        <v>0</v>
      </c>
      <c r="F31" s="31">
        <f>+コピー!S11</f>
        <v>0</v>
      </c>
      <c r="G31" s="7" t="e">
        <f t="shared" ref="G31:G33" si="31">+(F31-F38)/F38</f>
        <v>#DIV/0!</v>
      </c>
      <c r="H31" s="31">
        <f>+コピー!U11</f>
        <v>0</v>
      </c>
      <c r="I31" s="7" t="e">
        <f t="shared" ref="I31:I33" si="32">+H31/F31</f>
        <v>#DIV/0!</v>
      </c>
      <c r="J31" s="31">
        <f>+コピー!Y11</f>
        <v>0</v>
      </c>
      <c r="K31" s="7" t="e">
        <f t="shared" ref="K31:K33" si="33">+J31/F31</f>
        <v>#DIV/0!</v>
      </c>
      <c r="L31" s="32" t="e">
        <f>VALUE(SUBSTITUTE(コピー!AA11,"円","　"))</f>
        <v>#VALUE!</v>
      </c>
    </row>
    <row r="32" spans="1:21">
      <c r="C32" s="71">
        <f>+コピー!P12</f>
        <v>0</v>
      </c>
      <c r="D32" s="44">
        <f>+コピー!R12</f>
        <v>0</v>
      </c>
      <c r="E32" s="35">
        <f>+コピー!Q12</f>
        <v>0</v>
      </c>
      <c r="F32" s="31">
        <f>+コピー!S12</f>
        <v>0</v>
      </c>
      <c r="G32" s="7" t="e">
        <f t="shared" si="31"/>
        <v>#DIV/0!</v>
      </c>
      <c r="H32" s="31">
        <f>+コピー!U12</f>
        <v>0</v>
      </c>
      <c r="I32" s="7" t="e">
        <f t="shared" si="32"/>
        <v>#DIV/0!</v>
      </c>
      <c r="J32" s="31">
        <f>+コピー!Y12</f>
        <v>0</v>
      </c>
      <c r="K32" s="7" t="e">
        <f t="shared" si="33"/>
        <v>#DIV/0!</v>
      </c>
      <c r="L32" s="32" t="e">
        <f>VALUE(SUBSTITUTE(コピー!AA12,"円","　"))</f>
        <v>#VALUE!</v>
      </c>
    </row>
    <row r="33" spans="3:15">
      <c r="C33" s="71">
        <f>+コピー!P13</f>
        <v>0</v>
      </c>
      <c r="D33" s="44">
        <f>+コピー!R13</f>
        <v>0</v>
      </c>
      <c r="E33" s="35">
        <f>+コピー!Q13</f>
        <v>0</v>
      </c>
      <c r="F33" s="31">
        <f>+コピー!S13</f>
        <v>0</v>
      </c>
      <c r="G33" s="7" t="e">
        <f t="shared" si="31"/>
        <v>#DIV/0!</v>
      </c>
      <c r="H33" s="31">
        <f>+コピー!U13</f>
        <v>0</v>
      </c>
      <c r="I33" s="7" t="e">
        <f t="shared" si="32"/>
        <v>#DIV/0!</v>
      </c>
      <c r="J33" s="31">
        <f>+コピー!Y13</f>
        <v>0</v>
      </c>
      <c r="K33" s="7" t="e">
        <f t="shared" si="33"/>
        <v>#DIV/0!</v>
      </c>
      <c r="L33" s="32" t="e">
        <f>VALUE(SUBSTITUTE(コピー!AA13,"円","　"))</f>
        <v>#VALUE!</v>
      </c>
    </row>
    <row r="34" spans="3:15">
      <c r="M34" s="44"/>
      <c r="N34" s="44"/>
      <c r="O34" s="44"/>
    </row>
    <row r="35" spans="3:15"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3:15"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3:15"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3:15"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3:15"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3:15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3:15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3:15"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3:15"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3:15"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3"/>
  <sheetViews>
    <sheetView workbookViewId="0">
      <selection activeCell="Q10" sqref="Q10:AA10"/>
    </sheetView>
  </sheetViews>
  <sheetFormatPr defaultRowHeight="18.75"/>
  <cols>
    <col min="1" max="1" width="3.625" customWidth="1"/>
    <col min="2" max="2" width="8.375" customWidth="1"/>
    <col min="3" max="3" width="7" customWidth="1"/>
    <col min="4" max="12" width="7.5" customWidth="1"/>
    <col min="13" max="13" width="2.75" customWidth="1"/>
    <col min="14" max="14" width="8" customWidth="1"/>
    <col min="15" max="15" width="8.125" customWidth="1"/>
    <col min="16" max="16" width="9.125" customWidth="1"/>
    <col min="18" max="18" width="4.25" customWidth="1"/>
  </cols>
  <sheetData>
    <row r="1" spans="2:27" s="36" customFormat="1" ht="19.5" thickBot="1">
      <c r="B1" s="36" t="s">
        <v>16</v>
      </c>
      <c r="C1" s="36" t="s">
        <v>17</v>
      </c>
      <c r="D1" s="37" t="s">
        <v>18</v>
      </c>
      <c r="E1" s="36" t="s">
        <v>19</v>
      </c>
      <c r="F1" s="37" t="s">
        <v>18</v>
      </c>
      <c r="G1" s="36" t="s">
        <v>20</v>
      </c>
      <c r="H1" s="37" t="s">
        <v>18</v>
      </c>
      <c r="I1" s="36" t="s">
        <v>21</v>
      </c>
      <c r="J1" s="37" t="s">
        <v>18</v>
      </c>
      <c r="K1" s="36" t="s">
        <v>22</v>
      </c>
      <c r="L1" s="36" t="s">
        <v>23</v>
      </c>
      <c r="O1" s="36" t="s">
        <v>24</v>
      </c>
      <c r="Q1" s="36" t="s">
        <v>16</v>
      </c>
      <c r="S1" s="36" t="s">
        <v>17</v>
      </c>
      <c r="T1" s="37" t="s">
        <v>18</v>
      </c>
      <c r="U1" s="36" t="s">
        <v>3</v>
      </c>
      <c r="V1" s="37" t="s">
        <v>18</v>
      </c>
      <c r="W1" s="36" t="s">
        <v>20</v>
      </c>
      <c r="X1" s="37" t="s">
        <v>18</v>
      </c>
      <c r="Y1" s="36" t="s">
        <v>4</v>
      </c>
      <c r="Z1" s="37" t="s">
        <v>18</v>
      </c>
      <c r="AA1" s="36" t="s">
        <v>6</v>
      </c>
    </row>
    <row r="2" spans="2:27" ht="19.5" thickBot="1">
      <c r="B2" s="18">
        <v>40664</v>
      </c>
      <c r="C2" s="19">
        <v>148971</v>
      </c>
      <c r="D2" s="59" t="s">
        <v>34</v>
      </c>
      <c r="E2" s="19">
        <v>1015</v>
      </c>
      <c r="F2" s="59" t="s">
        <v>34</v>
      </c>
      <c r="G2" s="60">
        <v>968</v>
      </c>
      <c r="H2" s="59" t="s">
        <v>34</v>
      </c>
      <c r="I2" s="61">
        <v>-177</v>
      </c>
      <c r="J2" s="59" t="s">
        <v>34</v>
      </c>
      <c r="K2" s="22" t="s">
        <v>33</v>
      </c>
      <c r="L2" s="28" t="s">
        <v>64</v>
      </c>
      <c r="Q2" s="23">
        <v>43678</v>
      </c>
      <c r="R2" s="64" t="s">
        <v>49</v>
      </c>
      <c r="S2" s="24">
        <v>45234</v>
      </c>
      <c r="T2" s="26">
        <v>0.50600000000000001</v>
      </c>
      <c r="U2" s="24">
        <v>2119</v>
      </c>
      <c r="V2" s="26">
        <v>2.2069999999999999</v>
      </c>
      <c r="W2" s="24">
        <v>2033</v>
      </c>
      <c r="X2" s="26">
        <v>2.1379999999999999</v>
      </c>
      <c r="Y2" s="24">
        <v>1355</v>
      </c>
      <c r="Z2" s="26">
        <v>2.2759999999999998</v>
      </c>
      <c r="AA2" s="29" t="s">
        <v>50</v>
      </c>
    </row>
    <row r="3" spans="2:27" ht="19.5" thickBot="1">
      <c r="B3" s="18">
        <v>41030</v>
      </c>
      <c r="C3" s="19">
        <v>169651</v>
      </c>
      <c r="D3" s="20">
        <v>0.13900000000000001</v>
      </c>
      <c r="E3" s="19">
        <v>4075</v>
      </c>
      <c r="F3" s="20">
        <v>3.0150000000000001</v>
      </c>
      <c r="G3" s="19">
        <v>4097</v>
      </c>
      <c r="H3" s="20">
        <v>3.2320000000000002</v>
      </c>
      <c r="I3" s="60">
        <v>783</v>
      </c>
      <c r="J3" s="20">
        <v>5.4240000000000004</v>
      </c>
      <c r="K3" s="22" t="s">
        <v>65</v>
      </c>
      <c r="L3" s="28" t="s">
        <v>66</v>
      </c>
      <c r="P3" s="79">
        <v>44210</v>
      </c>
      <c r="Q3" s="18">
        <v>43770</v>
      </c>
      <c r="R3" s="70" t="s">
        <v>51</v>
      </c>
      <c r="S3" s="19">
        <v>54029</v>
      </c>
      <c r="T3" s="20">
        <v>2.3E-2</v>
      </c>
      <c r="U3" s="19">
        <v>1994</v>
      </c>
      <c r="V3" s="21">
        <v>-0.58199999999999996</v>
      </c>
      <c r="W3" s="19">
        <v>1955</v>
      </c>
      <c r="X3" s="21">
        <v>-0.59599999999999997</v>
      </c>
      <c r="Y3" s="19">
        <v>1154</v>
      </c>
      <c r="Z3" s="21">
        <v>-0.629</v>
      </c>
      <c r="AA3" s="28" t="s">
        <v>52</v>
      </c>
    </row>
    <row r="4" spans="2:27" ht="19.5" thickBot="1">
      <c r="B4" s="23">
        <v>41395</v>
      </c>
      <c r="C4" s="24">
        <v>152323</v>
      </c>
      <c r="D4" s="25">
        <v>-0.10199999999999999</v>
      </c>
      <c r="E4" s="24">
        <v>5286</v>
      </c>
      <c r="F4" s="26">
        <v>0.29699999999999999</v>
      </c>
      <c r="G4" s="24">
        <v>5004</v>
      </c>
      <c r="H4" s="26">
        <v>0.221</v>
      </c>
      <c r="I4" s="24">
        <v>2648</v>
      </c>
      <c r="J4" s="26">
        <v>2.3820000000000001</v>
      </c>
      <c r="K4" s="27" t="s">
        <v>67</v>
      </c>
      <c r="L4" s="29" t="s">
        <v>68</v>
      </c>
      <c r="N4" s="38">
        <v>41395</v>
      </c>
      <c r="O4" s="39" t="s">
        <v>36</v>
      </c>
      <c r="P4" s="79">
        <v>44300</v>
      </c>
      <c r="Q4" s="23">
        <v>43862</v>
      </c>
      <c r="R4" s="64" t="s">
        <v>53</v>
      </c>
      <c r="S4" s="24">
        <v>45008</v>
      </c>
      <c r="T4" s="26">
        <v>0.187</v>
      </c>
      <c r="U4" s="24">
        <v>1445</v>
      </c>
      <c r="V4" s="26">
        <v>5.4329999999999998</v>
      </c>
      <c r="W4" s="24">
        <v>1368</v>
      </c>
      <c r="X4" s="26">
        <v>3.1509999999999998</v>
      </c>
      <c r="Y4" s="62">
        <v>956</v>
      </c>
      <c r="Z4" s="26">
        <v>2.5670000000000002</v>
      </c>
      <c r="AA4" s="29" t="s">
        <v>54</v>
      </c>
    </row>
    <row r="5" spans="2:27" ht="19.5" thickBot="1">
      <c r="B5" s="18">
        <v>41760</v>
      </c>
      <c r="C5" s="19">
        <v>169528</v>
      </c>
      <c r="D5" s="20">
        <v>0.113</v>
      </c>
      <c r="E5" s="19">
        <v>4580</v>
      </c>
      <c r="F5" s="21">
        <v>-0.13400000000000001</v>
      </c>
      <c r="G5" s="19">
        <v>4509</v>
      </c>
      <c r="H5" s="21">
        <v>-9.9000000000000005E-2</v>
      </c>
      <c r="I5" s="19">
        <v>1717</v>
      </c>
      <c r="J5" s="21">
        <v>-0.35199999999999998</v>
      </c>
      <c r="K5" s="22" t="s">
        <v>69</v>
      </c>
      <c r="L5" s="28" t="s">
        <v>70</v>
      </c>
      <c r="N5" s="38">
        <v>41760</v>
      </c>
      <c r="O5" s="39" t="s">
        <v>37</v>
      </c>
      <c r="P5" s="71">
        <v>44025</v>
      </c>
      <c r="Q5" s="23">
        <v>43952</v>
      </c>
      <c r="R5" s="64" t="s">
        <v>57</v>
      </c>
      <c r="S5" s="24">
        <v>64936</v>
      </c>
      <c r="T5" s="25">
        <v>-1.7999999999999999E-2</v>
      </c>
      <c r="U5" s="24">
        <v>4315</v>
      </c>
      <c r="V5" s="25">
        <v>-7.8E-2</v>
      </c>
      <c r="W5" s="24">
        <v>4398</v>
      </c>
      <c r="X5" s="25">
        <v>-0.03</v>
      </c>
      <c r="Y5" s="24">
        <v>1644</v>
      </c>
      <c r="Z5" s="25">
        <v>-0.34100000000000003</v>
      </c>
      <c r="AA5" s="29" t="s">
        <v>58</v>
      </c>
    </row>
    <row r="6" spans="2:27" ht="19.5" thickBot="1">
      <c r="B6" s="23">
        <v>42125</v>
      </c>
      <c r="C6" s="24">
        <v>149570</v>
      </c>
      <c r="D6" s="25">
        <v>-0.11799999999999999</v>
      </c>
      <c r="E6" s="24">
        <v>2284</v>
      </c>
      <c r="F6" s="25">
        <v>-0.501</v>
      </c>
      <c r="G6" s="24">
        <v>2016</v>
      </c>
      <c r="H6" s="25">
        <v>-0.55300000000000005</v>
      </c>
      <c r="I6" s="63">
        <v>-641</v>
      </c>
      <c r="J6" s="25">
        <v>-1.373</v>
      </c>
      <c r="K6" s="27" t="s">
        <v>33</v>
      </c>
      <c r="L6" s="29" t="s">
        <v>71</v>
      </c>
      <c r="N6" s="38">
        <v>42125</v>
      </c>
      <c r="O6" s="39" t="s">
        <v>38</v>
      </c>
      <c r="P6" s="79">
        <v>44116</v>
      </c>
      <c r="Q6" s="23">
        <v>44044</v>
      </c>
      <c r="R6" s="64" t="s">
        <v>49</v>
      </c>
      <c r="S6" s="24">
        <v>44230</v>
      </c>
      <c r="T6" s="25">
        <v>-2.1999999999999999E-2</v>
      </c>
      <c r="U6" s="24">
        <v>1335</v>
      </c>
      <c r="V6" s="25">
        <v>-0.37</v>
      </c>
      <c r="W6" s="24">
        <v>1298</v>
      </c>
      <c r="X6" s="25">
        <v>-0.36199999999999999</v>
      </c>
      <c r="Y6" s="24">
        <v>1282</v>
      </c>
      <c r="Z6" s="25">
        <v>-5.3999999999999999E-2</v>
      </c>
      <c r="AA6" s="29" t="s">
        <v>60</v>
      </c>
    </row>
    <row r="7" spans="2:27" ht="19.5" thickBot="1">
      <c r="B7" s="18">
        <v>42491</v>
      </c>
      <c r="C7" s="19">
        <v>138379</v>
      </c>
      <c r="D7" s="21">
        <v>-7.4999999999999997E-2</v>
      </c>
      <c r="E7" s="19">
        <v>1803</v>
      </c>
      <c r="F7" s="21">
        <v>-0.21099999999999999</v>
      </c>
      <c r="G7" s="19">
        <v>1016</v>
      </c>
      <c r="H7" s="21">
        <v>-0.496</v>
      </c>
      <c r="I7" s="61">
        <v>-446</v>
      </c>
      <c r="J7" s="20">
        <v>0.30399999999999999</v>
      </c>
      <c r="K7" s="22" t="s">
        <v>33</v>
      </c>
      <c r="L7" s="28" t="s">
        <v>72</v>
      </c>
      <c r="N7" s="38">
        <v>42491</v>
      </c>
      <c r="O7" s="39" t="s">
        <v>38</v>
      </c>
      <c r="P7" s="79">
        <v>44210</v>
      </c>
      <c r="Q7" s="23">
        <v>44136</v>
      </c>
      <c r="R7" s="64" t="s">
        <v>51</v>
      </c>
      <c r="S7" s="24">
        <v>54404</v>
      </c>
      <c r="T7" s="26">
        <v>7.0000000000000001E-3</v>
      </c>
      <c r="U7" s="24">
        <v>2902</v>
      </c>
      <c r="V7" s="26">
        <v>0.45500000000000002</v>
      </c>
      <c r="W7" s="24">
        <v>2908</v>
      </c>
      <c r="X7" s="26">
        <v>0.48699999999999999</v>
      </c>
      <c r="Y7" s="24">
        <v>1865</v>
      </c>
      <c r="Z7" s="26">
        <v>0.61599999999999999</v>
      </c>
      <c r="AA7" s="29" t="s">
        <v>61</v>
      </c>
    </row>
    <row r="8" spans="2:27" ht="19.5" thickBot="1">
      <c r="B8" s="23">
        <v>42856</v>
      </c>
      <c r="C8" s="24">
        <v>157001</v>
      </c>
      <c r="D8" s="26">
        <v>0.13500000000000001</v>
      </c>
      <c r="E8" s="24">
        <v>3901</v>
      </c>
      <c r="F8" s="26">
        <v>1.1639999999999999</v>
      </c>
      <c r="G8" s="24">
        <v>3475</v>
      </c>
      <c r="H8" s="26">
        <v>2.42</v>
      </c>
      <c r="I8" s="62">
        <v>901</v>
      </c>
      <c r="J8" s="26">
        <v>3.02</v>
      </c>
      <c r="K8" s="27" t="s">
        <v>73</v>
      </c>
      <c r="L8" s="29" t="s">
        <v>74</v>
      </c>
      <c r="N8" s="38">
        <v>42856</v>
      </c>
      <c r="O8" s="39" t="s">
        <v>39</v>
      </c>
      <c r="P8" s="79">
        <v>44298</v>
      </c>
      <c r="Q8" s="23">
        <v>44228</v>
      </c>
      <c r="R8" s="64" t="s">
        <v>53</v>
      </c>
      <c r="S8" s="24">
        <v>46861</v>
      </c>
      <c r="T8" s="26">
        <v>4.1000000000000002E-2</v>
      </c>
      <c r="U8" s="24">
        <v>1827</v>
      </c>
      <c r="V8" s="26">
        <v>0.26400000000000001</v>
      </c>
      <c r="W8" s="24">
        <v>1861</v>
      </c>
      <c r="X8" s="26">
        <v>0.36</v>
      </c>
      <c r="Y8" s="24">
        <v>1200</v>
      </c>
      <c r="Z8" s="26">
        <v>0.255</v>
      </c>
      <c r="AA8" s="29" t="s">
        <v>62</v>
      </c>
    </row>
    <row r="9" spans="2:27" ht="19.5" thickBot="1">
      <c r="B9" s="18">
        <v>43221</v>
      </c>
      <c r="C9" s="19">
        <v>167915</v>
      </c>
      <c r="D9" s="20">
        <v>7.0000000000000007E-2</v>
      </c>
      <c r="E9" s="19">
        <v>4653</v>
      </c>
      <c r="F9" s="20">
        <v>0.193</v>
      </c>
      <c r="G9" s="19">
        <v>4029</v>
      </c>
      <c r="H9" s="20">
        <v>0.159</v>
      </c>
      <c r="I9" s="19">
        <v>2047</v>
      </c>
      <c r="J9" s="20">
        <v>1.272</v>
      </c>
      <c r="K9" s="22" t="s">
        <v>75</v>
      </c>
      <c r="L9" s="28" t="s">
        <v>76</v>
      </c>
      <c r="N9" s="38">
        <v>43221</v>
      </c>
      <c r="O9" s="39" t="s">
        <v>40</v>
      </c>
      <c r="P9" s="79">
        <v>44389</v>
      </c>
      <c r="Q9" s="23">
        <v>44317</v>
      </c>
      <c r="R9" s="64" t="s">
        <v>57</v>
      </c>
      <c r="S9" s="24">
        <v>72597</v>
      </c>
      <c r="T9" s="26">
        <v>0.11799999999999999</v>
      </c>
      <c r="U9" s="24">
        <v>4935</v>
      </c>
      <c r="V9" s="26">
        <v>0.14399999999999999</v>
      </c>
      <c r="W9" s="24">
        <v>5026</v>
      </c>
      <c r="X9" s="26">
        <v>0.14299999999999999</v>
      </c>
      <c r="Y9" s="24">
        <v>2821</v>
      </c>
      <c r="Z9" s="26">
        <v>0.71599999999999997</v>
      </c>
      <c r="AA9" s="29" t="s">
        <v>86</v>
      </c>
    </row>
    <row r="10" spans="2:27" ht="19.5" thickBot="1">
      <c r="B10" s="23">
        <v>43586</v>
      </c>
      <c r="C10" s="24">
        <v>186874</v>
      </c>
      <c r="D10" s="26">
        <v>0.113</v>
      </c>
      <c r="E10" s="24">
        <v>7366</v>
      </c>
      <c r="F10" s="26">
        <v>0.58299999999999996</v>
      </c>
      <c r="G10" s="24">
        <v>6955</v>
      </c>
      <c r="H10" s="26">
        <v>0.72599999999999998</v>
      </c>
      <c r="I10" s="24">
        <v>3934</v>
      </c>
      <c r="J10" s="26">
        <v>0.92200000000000004</v>
      </c>
      <c r="K10" s="27" t="s">
        <v>77</v>
      </c>
      <c r="L10" s="29" t="s">
        <v>78</v>
      </c>
      <c r="N10" s="38">
        <v>43586</v>
      </c>
      <c r="O10" s="39" t="s">
        <v>41</v>
      </c>
      <c r="P10" s="79">
        <v>44481</v>
      </c>
      <c r="Q10" s="23">
        <v>44409</v>
      </c>
      <c r="R10" s="64" t="s">
        <v>49</v>
      </c>
      <c r="S10" s="24">
        <v>52396</v>
      </c>
      <c r="T10" s="26">
        <v>0.185</v>
      </c>
      <c r="U10" s="24">
        <v>2770</v>
      </c>
      <c r="V10" s="26">
        <v>1.075</v>
      </c>
      <c r="W10" s="24">
        <v>2797</v>
      </c>
      <c r="X10" s="26">
        <v>1.155</v>
      </c>
      <c r="Y10" s="24">
        <v>1839</v>
      </c>
      <c r="Z10" s="26">
        <v>0.434</v>
      </c>
      <c r="AA10" s="29" t="s">
        <v>88</v>
      </c>
    </row>
    <row r="11" spans="2:27" ht="19.5" thickBot="1">
      <c r="B11" s="18">
        <v>43952</v>
      </c>
      <c r="C11" s="19">
        <v>209207</v>
      </c>
      <c r="D11" s="20">
        <v>0.12</v>
      </c>
      <c r="E11" s="19">
        <v>9873</v>
      </c>
      <c r="F11" s="20">
        <v>0.34</v>
      </c>
      <c r="G11" s="19">
        <v>9754</v>
      </c>
      <c r="H11" s="20">
        <v>0.40200000000000002</v>
      </c>
      <c r="I11" s="19">
        <v>5109</v>
      </c>
      <c r="J11" s="20">
        <v>0.29899999999999999</v>
      </c>
      <c r="K11" s="22" t="s">
        <v>79</v>
      </c>
      <c r="L11" s="28" t="s">
        <v>59</v>
      </c>
      <c r="N11" s="38">
        <v>43952</v>
      </c>
      <c r="O11" s="39" t="s">
        <v>42</v>
      </c>
    </row>
    <row r="12" spans="2:27" ht="19.5" thickBot="1">
      <c r="B12" s="23">
        <v>44317</v>
      </c>
      <c r="C12" s="24">
        <v>218092</v>
      </c>
      <c r="D12" s="26">
        <v>4.2000000000000003E-2</v>
      </c>
      <c r="E12" s="24">
        <v>10999</v>
      </c>
      <c r="F12" s="26">
        <v>0.114</v>
      </c>
      <c r="G12" s="24">
        <v>11093</v>
      </c>
      <c r="H12" s="26">
        <v>0.13700000000000001</v>
      </c>
      <c r="I12" s="24">
        <v>7168</v>
      </c>
      <c r="J12" s="26">
        <v>0.40300000000000002</v>
      </c>
      <c r="K12" s="27" t="s">
        <v>80</v>
      </c>
      <c r="L12" s="29" t="s">
        <v>81</v>
      </c>
      <c r="N12" s="38">
        <v>44317</v>
      </c>
      <c r="O12" s="39" t="s">
        <v>63</v>
      </c>
    </row>
    <row r="13" spans="2:27" ht="24.75" thickBot="1">
      <c r="B13" s="70" t="s">
        <v>82</v>
      </c>
      <c r="C13" s="19">
        <v>225000</v>
      </c>
      <c r="D13" s="20">
        <v>3.2000000000000001E-2</v>
      </c>
      <c r="E13" s="19">
        <v>11300</v>
      </c>
      <c r="F13" s="20">
        <v>2.7E-2</v>
      </c>
      <c r="G13" s="19">
        <v>11300</v>
      </c>
      <c r="H13" s="20">
        <v>1.9E-2</v>
      </c>
      <c r="I13" s="19">
        <v>7300</v>
      </c>
      <c r="J13" s="20">
        <v>1.7999999999999999E-2</v>
      </c>
      <c r="K13" s="22" t="s">
        <v>83</v>
      </c>
      <c r="L13" s="28" t="s">
        <v>33</v>
      </c>
      <c r="N13" s="40" t="s">
        <v>84</v>
      </c>
      <c r="O13" s="39" t="s">
        <v>85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2409-562D-48D8-B22E-1626ED3F5EA5}">
  <dimension ref="A1:U33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4" sqref="A4:A6"/>
    </sheetView>
  </sheetViews>
  <sheetFormatPr defaultRowHeight="12"/>
  <cols>
    <col min="1" max="1" width="9.375" style="1" customWidth="1"/>
    <col min="2" max="2" width="5.375" style="44" customWidth="1"/>
    <col min="3" max="3" width="8.375" style="44" bestFit="1" customWidth="1"/>
    <col min="4" max="4" width="7.875" style="44" customWidth="1"/>
    <col min="5" max="5" width="9" style="44" bestFit="1" customWidth="1"/>
    <col min="6" max="6" width="7.875" style="44" customWidth="1"/>
    <col min="7" max="7" width="6.875" style="44" customWidth="1"/>
    <col min="8" max="8" width="6.25" style="44" customWidth="1"/>
    <col min="9" max="9" width="6.625" style="44" customWidth="1"/>
    <col min="10" max="10" width="6.25" style="44" customWidth="1"/>
    <col min="11" max="11" width="6.5" style="44" customWidth="1"/>
    <col min="12" max="12" width="5.125" style="44" customWidth="1"/>
    <col min="13" max="13" width="5.75" style="44" customWidth="1"/>
    <col min="14" max="14" width="5" style="44" customWidth="1"/>
    <col min="15" max="15" width="4.625" style="44" customWidth="1"/>
    <col min="16" max="16" width="4.5" style="44" customWidth="1"/>
    <col min="17" max="17" width="5.25" style="44" customWidth="1"/>
    <col min="18" max="18" width="6.5" style="44" customWidth="1"/>
    <col min="19" max="19" width="6.125" style="44" customWidth="1"/>
    <col min="20" max="20" width="3.25" style="44" customWidth="1"/>
    <col min="21" max="21" width="6.875" style="44" customWidth="1"/>
    <col min="22" max="29" width="9" style="44"/>
    <col min="30" max="30" width="5.125" style="44" customWidth="1"/>
    <col min="31" max="16384" width="9" style="44"/>
  </cols>
  <sheetData>
    <row r="1" spans="1:2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3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2" t="s">
        <v>55</v>
      </c>
      <c r="S1" s="72" t="s">
        <v>56</v>
      </c>
      <c r="U1" s="72" t="s">
        <v>87</v>
      </c>
    </row>
    <row r="2" spans="1:21" ht="41.25" customHeight="1" thickBot="1">
      <c r="A2" s="58" t="s">
        <v>35</v>
      </c>
      <c r="B2" s="41">
        <v>2409</v>
      </c>
      <c r="C2" s="9"/>
      <c r="D2" s="9"/>
      <c r="E2" s="35">
        <f>+E19</f>
        <v>44317</v>
      </c>
      <c r="F2" s="48">
        <f t="shared" ref="F2:M2" si="0">+F19</f>
        <v>218092</v>
      </c>
      <c r="G2" s="49">
        <f t="shared" si="0"/>
        <v>4.2469898234762701E-2</v>
      </c>
      <c r="H2" s="9">
        <f t="shared" si="0"/>
        <v>10999</v>
      </c>
      <c r="I2" s="50">
        <f t="shared" si="0"/>
        <v>5.0432844854465086E-2</v>
      </c>
      <c r="J2" s="48">
        <f t="shared" si="0"/>
        <v>7168</v>
      </c>
      <c r="K2" s="50">
        <f t="shared" si="0"/>
        <v>3.2866863525484659E-2</v>
      </c>
      <c r="L2" s="9">
        <f t="shared" si="0"/>
        <v>243.4</v>
      </c>
      <c r="M2" s="9">
        <f t="shared" si="0"/>
        <v>887.5</v>
      </c>
      <c r="N2" s="16">
        <f t="shared" ref="N2" si="1">+B2/L2</f>
        <v>9.8972884141331132</v>
      </c>
      <c r="O2" s="17">
        <f>+B2/M2</f>
        <v>2.7143661971830988</v>
      </c>
      <c r="P2" s="51">
        <f>+P19</f>
        <v>100</v>
      </c>
      <c r="Q2" s="52">
        <f t="shared" ref="Q2" si="2">+P2/B2</f>
        <v>4.1511000415110001E-2</v>
      </c>
      <c r="R2" s="4">
        <f t="shared" ref="R2:U2" si="3">+R19</f>
        <v>100216</v>
      </c>
      <c r="S2" s="4">
        <f t="shared" si="3"/>
        <v>26141</v>
      </c>
      <c r="T2" s="57">
        <f t="shared" si="3"/>
        <v>0.26084657140576356</v>
      </c>
      <c r="U2" s="4">
        <f t="shared" si="3"/>
        <v>-17553</v>
      </c>
    </row>
    <row r="3" spans="1:21" ht="15.75" customHeight="1">
      <c r="A3" s="66">
        <v>44481</v>
      </c>
      <c r="B3" s="85" t="s">
        <v>28</v>
      </c>
      <c r="C3" s="86"/>
      <c r="D3" s="86"/>
      <c r="E3" s="53">
        <f>+G19</f>
        <v>4.2469898234762701E-2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3"/>
      <c r="S3" s="83"/>
    </row>
    <row r="4" spans="1:21" ht="15.75" customHeight="1">
      <c r="B4" s="89" t="s">
        <v>29</v>
      </c>
      <c r="C4" s="90"/>
      <c r="D4" s="90"/>
      <c r="E4" s="54">
        <f>+K19</f>
        <v>3.2866863525484659E-2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3"/>
      <c r="S4" s="83"/>
    </row>
    <row r="5" spans="1:21" ht="15.75" customHeight="1">
      <c r="B5" s="89" t="s">
        <v>11</v>
      </c>
      <c r="C5" s="90"/>
      <c r="D5" s="90"/>
      <c r="E5" s="55">
        <f>+N19</f>
        <v>9.5973705834018084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3"/>
      <c r="S5" s="83"/>
    </row>
    <row r="6" spans="1:21" ht="15.75" customHeight="1">
      <c r="A6" s="67"/>
      <c r="B6" s="89" t="s">
        <v>31</v>
      </c>
      <c r="C6" s="90"/>
      <c r="D6" s="90"/>
      <c r="E6" s="55">
        <f>+B24</f>
        <v>2123.5204533169854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3"/>
      <c r="S6" s="83"/>
    </row>
    <row r="7" spans="1:21" ht="15.75" customHeight="1" thickBot="1">
      <c r="B7" s="91" t="s">
        <v>32</v>
      </c>
      <c r="C7" s="92"/>
      <c r="D7" s="92"/>
      <c r="E7" s="56">
        <f>+D24</f>
        <v>-0.11850541580864037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3"/>
      <c r="S7" s="83"/>
    </row>
    <row r="8" spans="1:21" ht="13.5">
      <c r="A8" s="33" t="s">
        <v>15</v>
      </c>
      <c r="C8" s="1" t="s">
        <v>27</v>
      </c>
      <c r="G8" s="13">
        <f>AVERAGE(G9:G18)</f>
        <v>4.3731909894016097E-2</v>
      </c>
      <c r="I8" s="13">
        <f>AVERAGE(I9:I18)</f>
        <v>2.6001879197163125E-2</v>
      </c>
      <c r="K8" s="13">
        <f>AVERAGE(K9:K18)</f>
        <v>8.6832702665402169E-3</v>
      </c>
      <c r="N8" s="77">
        <f>AVERAGE(N9:N18)</f>
        <v>12.822810266024538</v>
      </c>
      <c r="O8" s="76">
        <f>AVERAGE(O9:O18)</f>
        <v>1.6321677183656913</v>
      </c>
    </row>
    <row r="9" spans="1:21">
      <c r="A9" s="1">
        <v>1419</v>
      </c>
      <c r="B9" s="41"/>
      <c r="C9" s="46" t="e">
        <f t="shared" ref="C9:C16" si="4">+J9/L9*1000000</f>
        <v>#VALUE!</v>
      </c>
      <c r="E9" s="35">
        <f>+コピー!B2</f>
        <v>40664</v>
      </c>
      <c r="F9" s="31">
        <f>+コピー!C2</f>
        <v>148971</v>
      </c>
      <c r="G9" s="7"/>
      <c r="H9" s="31">
        <f>+コピー!E2</f>
        <v>1015</v>
      </c>
      <c r="I9" s="7">
        <f t="shared" ref="I9:I20" si="5">+H9/F9</f>
        <v>6.8134066361909369E-3</v>
      </c>
      <c r="J9" s="31">
        <f>+コピー!I2</f>
        <v>-177</v>
      </c>
      <c r="K9" s="7">
        <f t="shared" ref="K9:K20" si="6">+J9/F9</f>
        <v>-1.1881507138973358E-3</v>
      </c>
      <c r="L9" s="32" t="e">
        <f>VALUE(SUBSTITUTE(コピー!K2,"円","　"))</f>
        <v>#VALUE!</v>
      </c>
      <c r="M9" s="32">
        <f>VALUE(SUBSTITUTE(コピー!L2,"円","　"))</f>
        <v>130.80000000000001</v>
      </c>
      <c r="N9" s="10"/>
      <c r="O9" s="10"/>
    </row>
    <row r="10" spans="1:21">
      <c r="B10" s="41"/>
      <c r="C10" s="46">
        <f t="shared" si="4"/>
        <v>29436090.22556391</v>
      </c>
      <c r="E10" s="35">
        <f>+コピー!B3</f>
        <v>41030</v>
      </c>
      <c r="F10" s="31">
        <f>+コピー!C3</f>
        <v>169651</v>
      </c>
      <c r="G10" s="7">
        <f t="shared" ref="G10:G20" si="7">+(F10-F9)/F9</f>
        <v>0.13881896476495426</v>
      </c>
      <c r="H10" s="31">
        <f>+コピー!E3</f>
        <v>4075</v>
      </c>
      <c r="I10" s="7">
        <f t="shared" si="5"/>
        <v>2.4019899676394479E-2</v>
      </c>
      <c r="J10" s="31">
        <f>+コピー!I3</f>
        <v>783</v>
      </c>
      <c r="K10" s="7">
        <f t="shared" si="6"/>
        <v>4.6153574102127306E-3</v>
      </c>
      <c r="L10" s="32">
        <f>VALUE(SUBSTITUTE(コピー!K3,"円","　"))</f>
        <v>26.6</v>
      </c>
      <c r="M10" s="32">
        <f>VALUE(SUBSTITUTE(コピー!L3,"円","　"))</f>
        <v>158.4</v>
      </c>
      <c r="N10" s="10"/>
      <c r="O10" s="10"/>
    </row>
    <row r="11" spans="1:21">
      <c r="A11" s="9"/>
      <c r="B11" s="41">
        <v>1100</v>
      </c>
      <c r="C11" s="46">
        <f t="shared" si="4"/>
        <v>29454949.944382645</v>
      </c>
      <c r="E11" s="35">
        <f>+コピー!B4</f>
        <v>41395</v>
      </c>
      <c r="F11" s="31">
        <f>+コピー!C4</f>
        <v>152323</v>
      </c>
      <c r="G11" s="7">
        <f t="shared" si="7"/>
        <v>-0.10213909732332849</v>
      </c>
      <c r="H11" s="31">
        <f>+コピー!E4</f>
        <v>5286</v>
      </c>
      <c r="I11" s="7">
        <f t="shared" si="5"/>
        <v>3.4702572822226455E-2</v>
      </c>
      <c r="J11" s="31">
        <f>+コピー!I4</f>
        <v>2648</v>
      </c>
      <c r="K11" s="7">
        <f t="shared" si="6"/>
        <v>1.738411139486486E-2</v>
      </c>
      <c r="L11" s="32">
        <f>VALUE(SUBSTITUTE(コピー!K4,"円","　"))</f>
        <v>89.9</v>
      </c>
      <c r="M11" s="32">
        <f>VALUE(SUBSTITUTE(コピー!L4,"円","　"))</f>
        <v>483.5</v>
      </c>
      <c r="N11" s="10">
        <f t="shared" ref="N11:N20" si="8">+B11/L11</f>
        <v>12.235817575083425</v>
      </c>
      <c r="O11" s="10">
        <f t="shared" ref="O11:O19" si="9">+B11/M11</f>
        <v>2.2750775594622543</v>
      </c>
      <c r="P11" s="31">
        <f>VALUE(SUBSTITUTE(コピー!O4,"円","　"))</f>
        <v>25.8</v>
      </c>
      <c r="Q11" s="7">
        <f t="shared" ref="Q11:Q19" si="10">+P11/B11</f>
        <v>2.3454545454545454E-2</v>
      </c>
      <c r="R11" s="4">
        <v>70135</v>
      </c>
      <c r="S11" s="4">
        <v>14244</v>
      </c>
      <c r="T11" s="57">
        <f>+S11/R11</f>
        <v>0.20309403293647965</v>
      </c>
      <c r="U11" s="4">
        <v>-17711</v>
      </c>
    </row>
    <row r="12" spans="1:21">
      <c r="B12" s="41">
        <v>700</v>
      </c>
      <c r="C12" s="46">
        <f t="shared" si="4"/>
        <v>29451114.922813036</v>
      </c>
      <c r="E12" s="35">
        <f>+コピー!B5</f>
        <v>41760</v>
      </c>
      <c r="F12" s="31">
        <f>+コピー!C5</f>
        <v>169528</v>
      </c>
      <c r="G12" s="7">
        <f t="shared" si="7"/>
        <v>0.1129507690893693</v>
      </c>
      <c r="H12" s="31">
        <f>+コピー!E5</f>
        <v>4580</v>
      </c>
      <c r="I12" s="7">
        <f t="shared" si="5"/>
        <v>2.7016186116747675E-2</v>
      </c>
      <c r="J12" s="31">
        <f>+コピー!I5</f>
        <v>1717</v>
      </c>
      <c r="K12" s="7">
        <f t="shared" si="6"/>
        <v>1.0128120428483791E-2</v>
      </c>
      <c r="L12" s="32">
        <f>VALUE(SUBSTITUTE(コピー!K5,"円","　"))</f>
        <v>58.3</v>
      </c>
      <c r="M12" s="32">
        <f>VALUE(SUBSTITUTE(コピー!L5,"円","　"))</f>
        <v>517.6</v>
      </c>
      <c r="N12" s="10">
        <f t="shared" si="8"/>
        <v>12.006861063464838</v>
      </c>
      <c r="O12" s="10">
        <f t="shared" si="9"/>
        <v>1.3523956723338484</v>
      </c>
      <c r="P12" s="31">
        <f>VALUE(SUBSTITUTE(コピー!O5,"円","　"))</f>
        <v>26</v>
      </c>
      <c r="Q12" s="7">
        <f t="shared" si="10"/>
        <v>3.7142857142857144E-2</v>
      </c>
      <c r="R12" s="4">
        <v>86408</v>
      </c>
      <c r="S12" s="4">
        <v>15248</v>
      </c>
      <c r="T12" s="57">
        <f t="shared" ref="T12:T19" si="11">+S12/R12</f>
        <v>0.17646514211647069</v>
      </c>
      <c r="U12" s="4">
        <v>-15620</v>
      </c>
    </row>
    <row r="13" spans="1:21">
      <c r="B13" s="41">
        <v>550</v>
      </c>
      <c r="C13" s="46" t="e">
        <f t="shared" si="4"/>
        <v>#VALUE!</v>
      </c>
      <c r="E13" s="35">
        <f>+コピー!B6</f>
        <v>42125</v>
      </c>
      <c r="F13" s="31">
        <f>+コピー!C6</f>
        <v>149570</v>
      </c>
      <c r="G13" s="7">
        <f t="shared" si="7"/>
        <v>-0.11772686517861357</v>
      </c>
      <c r="H13" s="31">
        <f>+コピー!E6</f>
        <v>2284</v>
      </c>
      <c r="I13" s="7">
        <f t="shared" si="5"/>
        <v>1.5270441933542822E-2</v>
      </c>
      <c r="J13" s="31">
        <f>+コピー!I6</f>
        <v>-641</v>
      </c>
      <c r="K13" s="7">
        <f t="shared" si="6"/>
        <v>-4.2856187738182791E-3</v>
      </c>
      <c r="L13" s="32" t="e">
        <f>VALUE(SUBSTITUTE(コピー!K6,"円","　"))</f>
        <v>#VALUE!</v>
      </c>
      <c r="M13" s="32">
        <f>VALUE(SUBSTITUTE(コピー!L6,"円","　"))</f>
        <v>477.3</v>
      </c>
      <c r="N13" s="10"/>
      <c r="O13" s="10">
        <f t="shared" si="9"/>
        <v>1.152315105803478</v>
      </c>
      <c r="P13" s="31">
        <f>VALUE(SUBSTITUTE(コピー!O6,"円","　"))</f>
        <v>10</v>
      </c>
      <c r="Q13" s="7">
        <f t="shared" si="10"/>
        <v>1.8181818181818181E-2</v>
      </c>
      <c r="R13" s="4">
        <v>87071</v>
      </c>
      <c r="S13" s="4">
        <v>14059</v>
      </c>
      <c r="T13" s="57">
        <f t="shared" si="11"/>
        <v>0.16146593010301938</v>
      </c>
      <c r="U13" s="4">
        <v>-482</v>
      </c>
    </row>
    <row r="14" spans="1:21">
      <c r="B14" s="41">
        <v>470</v>
      </c>
      <c r="C14" s="46" t="e">
        <f t="shared" si="4"/>
        <v>#VALUE!</v>
      </c>
      <c r="E14" s="35">
        <f>+コピー!B7</f>
        <v>42491</v>
      </c>
      <c r="F14" s="31">
        <f>+コピー!C7</f>
        <v>138379</v>
      </c>
      <c r="G14" s="7">
        <f t="shared" si="7"/>
        <v>-7.482115397472755E-2</v>
      </c>
      <c r="H14" s="31">
        <f>+コピー!E7</f>
        <v>1803</v>
      </c>
      <c r="I14" s="7">
        <f t="shared" si="5"/>
        <v>1.3029433656840995E-2</v>
      </c>
      <c r="J14" s="31">
        <f>+コピー!I7</f>
        <v>-446</v>
      </c>
      <c r="K14" s="7">
        <f t="shared" si="6"/>
        <v>-3.223032396534156E-3</v>
      </c>
      <c r="L14" s="32" t="e">
        <f>VALUE(SUBSTITUTE(コピー!K7,"円","　"))</f>
        <v>#VALUE!</v>
      </c>
      <c r="M14" s="32">
        <f>VALUE(SUBSTITUTE(コピー!L7,"円","　"))</f>
        <v>452</v>
      </c>
      <c r="N14" s="10"/>
      <c r="O14" s="10">
        <f t="shared" si="9"/>
        <v>1.0398230088495575</v>
      </c>
      <c r="P14" s="31">
        <f>VALUE(SUBSTITUTE(コピー!O7,"円","　"))</f>
        <v>10</v>
      </c>
      <c r="Q14" s="7">
        <f t="shared" si="10"/>
        <v>2.1276595744680851E-2</v>
      </c>
      <c r="R14" s="4">
        <v>83866</v>
      </c>
      <c r="S14" s="4">
        <v>13314</v>
      </c>
      <c r="T14" s="57">
        <f t="shared" si="11"/>
        <v>0.15875324923091599</v>
      </c>
      <c r="U14" s="4">
        <v>2583</v>
      </c>
    </row>
    <row r="15" spans="1:21">
      <c r="B15" s="41">
        <v>630</v>
      </c>
      <c r="C15" s="46">
        <f t="shared" si="4"/>
        <v>29444444.444444444</v>
      </c>
      <c r="E15" s="35">
        <f>+コピー!B8</f>
        <v>42856</v>
      </c>
      <c r="F15" s="31">
        <f>+コピー!C8</f>
        <v>157001</v>
      </c>
      <c r="G15" s="7">
        <f t="shared" si="7"/>
        <v>0.13457244235035662</v>
      </c>
      <c r="H15" s="31">
        <f>+コピー!E8</f>
        <v>3901</v>
      </c>
      <c r="I15" s="7">
        <f t="shared" si="5"/>
        <v>2.4846975496971357E-2</v>
      </c>
      <c r="J15" s="31">
        <f>+コピー!I8</f>
        <v>901</v>
      </c>
      <c r="K15" s="7">
        <f t="shared" si="6"/>
        <v>5.7388169502105082E-3</v>
      </c>
      <c r="L15" s="32">
        <f>VALUE(SUBSTITUTE(コピー!K8,"円","　"))</f>
        <v>30.6</v>
      </c>
      <c r="M15" s="32">
        <f>VALUE(SUBSTITUTE(コピー!L8,"円","　"))</f>
        <v>472.5</v>
      </c>
      <c r="N15" s="10">
        <f t="shared" si="8"/>
        <v>20.588235294117645</v>
      </c>
      <c r="O15" s="10">
        <f t="shared" si="9"/>
        <v>1.3333333333333333</v>
      </c>
      <c r="P15" s="31">
        <f>VALUE(SUBSTITUTE(コピー!O8,"円","　"))</f>
        <v>15</v>
      </c>
      <c r="Q15" s="7">
        <f>+P10/B15</f>
        <v>0</v>
      </c>
      <c r="R15" s="4">
        <v>83350</v>
      </c>
      <c r="S15" s="4">
        <v>13920</v>
      </c>
      <c r="T15" s="57">
        <f t="shared" si="11"/>
        <v>0.16700659868026393</v>
      </c>
      <c r="U15" s="4">
        <v>4795</v>
      </c>
    </row>
    <row r="16" spans="1:21">
      <c r="B16" s="41">
        <v>1000</v>
      </c>
      <c r="C16" s="46">
        <f t="shared" si="4"/>
        <v>29453237.410071943</v>
      </c>
      <c r="E16" s="35">
        <f>+コピー!B9</f>
        <v>43221</v>
      </c>
      <c r="F16" s="31">
        <f>+コピー!C9</f>
        <v>167915</v>
      </c>
      <c r="G16" s="7">
        <f t="shared" si="7"/>
        <v>6.9515480793115966E-2</v>
      </c>
      <c r="H16" s="31">
        <f>+コピー!E9</f>
        <v>4653</v>
      </c>
      <c r="I16" s="7">
        <f t="shared" si="5"/>
        <v>2.7710448738945299E-2</v>
      </c>
      <c r="J16" s="31">
        <f>+コピー!I9</f>
        <v>2047</v>
      </c>
      <c r="K16" s="7">
        <f t="shared" si="6"/>
        <v>1.2190691719024507E-2</v>
      </c>
      <c r="L16" s="32">
        <f>VALUE(SUBSTITUTE(コピー!K9,"円","　"))</f>
        <v>69.5</v>
      </c>
      <c r="M16" s="32">
        <f>VALUE(SUBSTITUTE(コピー!L9,"円","　"))</f>
        <v>525.79999999999995</v>
      </c>
      <c r="N16" s="10">
        <f t="shared" si="8"/>
        <v>14.388489208633093</v>
      </c>
      <c r="O16" s="10">
        <f t="shared" si="9"/>
        <v>1.9018638265500192</v>
      </c>
      <c r="P16" s="31">
        <f>VALUE(SUBSTITUTE(コピー!O9,"円","　"))</f>
        <v>30</v>
      </c>
      <c r="Q16" s="7">
        <f t="shared" si="10"/>
        <v>0.03</v>
      </c>
      <c r="R16" s="4">
        <v>90785</v>
      </c>
      <c r="S16" s="4">
        <v>15488</v>
      </c>
      <c r="T16" s="57">
        <f t="shared" si="11"/>
        <v>0.17060087018780637</v>
      </c>
      <c r="U16" s="4">
        <v>2448</v>
      </c>
    </row>
    <row r="17" spans="2:21">
      <c r="B17" s="41">
        <v>1500</v>
      </c>
      <c r="C17" s="46">
        <f>+J17/L17*1000000</f>
        <v>29446107.784431137</v>
      </c>
      <c r="E17" s="35">
        <f>+コピー!B10</f>
        <v>43586</v>
      </c>
      <c r="F17" s="31">
        <f>+コピー!C10</f>
        <v>186874</v>
      </c>
      <c r="G17" s="7">
        <f t="shared" si="7"/>
        <v>0.11290831670785814</v>
      </c>
      <c r="H17" s="31">
        <f>+コピー!E10</f>
        <v>7366</v>
      </c>
      <c r="I17" s="7">
        <f t="shared" si="5"/>
        <v>3.9416933334760318E-2</v>
      </c>
      <c r="J17" s="31">
        <f>+コピー!I10</f>
        <v>3934</v>
      </c>
      <c r="K17" s="7">
        <f t="shared" si="6"/>
        <v>2.1051617667519291E-2</v>
      </c>
      <c r="L17" s="32">
        <f>VALUE(SUBSTITUTE(コピー!K10,"円","　"))</f>
        <v>133.6</v>
      </c>
      <c r="M17" s="32">
        <f>VALUE(SUBSTITUTE(コピー!L10,"円","　"))</f>
        <v>615.70000000000005</v>
      </c>
      <c r="N17" s="10">
        <f t="shared" si="8"/>
        <v>11.227544910179642</v>
      </c>
      <c r="O17" s="10">
        <f t="shared" si="9"/>
        <v>2.4362514211466624</v>
      </c>
      <c r="P17" s="31">
        <f>VALUE(SUBSTITUTE(コピー!O10,"円","　"))</f>
        <v>53</v>
      </c>
      <c r="Q17" s="7">
        <f t="shared" si="10"/>
        <v>3.5333333333333335E-2</v>
      </c>
      <c r="R17" s="4">
        <v>89497</v>
      </c>
      <c r="S17" s="4">
        <v>18190</v>
      </c>
      <c r="T17" s="57">
        <f t="shared" si="11"/>
        <v>0.20324703621350437</v>
      </c>
      <c r="U17" s="4">
        <v>-7002</v>
      </c>
    </row>
    <row r="18" spans="2:21">
      <c r="B18" s="41">
        <v>1126</v>
      </c>
      <c r="C18" s="46">
        <f>+J18/L18*1000000</f>
        <v>29446685.878962535</v>
      </c>
      <c r="D18" s="71">
        <v>44025</v>
      </c>
      <c r="E18" s="35">
        <f>+コピー!B11</f>
        <v>43952</v>
      </c>
      <c r="F18" s="31">
        <f>+コピー!C11</f>
        <v>209207</v>
      </c>
      <c r="G18" s="7">
        <f t="shared" si="7"/>
        <v>0.11950833181716022</v>
      </c>
      <c r="H18" s="31">
        <f>+コピー!E11</f>
        <v>9873</v>
      </c>
      <c r="I18" s="7">
        <f t="shared" si="5"/>
        <v>4.719249355901093E-2</v>
      </c>
      <c r="J18" s="31">
        <f>+コピー!I11</f>
        <v>5109</v>
      </c>
      <c r="K18" s="7">
        <f t="shared" si="6"/>
        <v>2.4420788979336257E-2</v>
      </c>
      <c r="L18" s="32">
        <f>VALUE(SUBSTITUTE(コピー!K11,"円","　"))</f>
        <v>173.5</v>
      </c>
      <c r="M18" s="32">
        <f>VALUE(SUBSTITUTE(コピー!L11,"円","　"))</f>
        <v>718.9</v>
      </c>
      <c r="N18" s="10">
        <f t="shared" si="8"/>
        <v>6.4899135446685881</v>
      </c>
      <c r="O18" s="10">
        <f t="shared" si="9"/>
        <v>1.5662818194463766</v>
      </c>
      <c r="P18" s="31">
        <f>VALUE(SUBSTITUTE(コピー!O11,"円","　"))</f>
        <v>70</v>
      </c>
      <c r="Q18" s="7">
        <f t="shared" si="10"/>
        <v>6.216696269982238E-2</v>
      </c>
      <c r="R18" s="4">
        <v>101713</v>
      </c>
      <c r="S18" s="4">
        <v>21232</v>
      </c>
      <c r="T18" s="57">
        <f t="shared" si="11"/>
        <v>0.2087442116543608</v>
      </c>
      <c r="U18" s="4">
        <v>-3530</v>
      </c>
    </row>
    <row r="19" spans="2:21">
      <c r="B19" s="41">
        <v>2336</v>
      </c>
      <c r="C19" s="46">
        <f>+J19/L19*1000000</f>
        <v>29449465.899753492</v>
      </c>
      <c r="D19" s="71">
        <v>44389</v>
      </c>
      <c r="E19" s="35">
        <f>+コピー!B12</f>
        <v>44317</v>
      </c>
      <c r="F19" s="31">
        <f>+コピー!C12</f>
        <v>218092</v>
      </c>
      <c r="G19" s="7">
        <f t="shared" si="7"/>
        <v>4.2469898234762701E-2</v>
      </c>
      <c r="H19" s="31">
        <f>+コピー!E12</f>
        <v>10999</v>
      </c>
      <c r="I19" s="7">
        <f t="shared" si="5"/>
        <v>5.0432844854465086E-2</v>
      </c>
      <c r="J19" s="31">
        <f>+コピー!I12</f>
        <v>7168</v>
      </c>
      <c r="K19" s="7">
        <f t="shared" si="6"/>
        <v>3.2866863525484659E-2</v>
      </c>
      <c r="L19" s="32">
        <f>VALUE(SUBSTITUTE(コピー!K12,"円","　"))</f>
        <v>243.4</v>
      </c>
      <c r="M19" s="32">
        <f>VALUE(SUBSTITUTE(コピー!L12,"円","　"))</f>
        <v>887.5</v>
      </c>
      <c r="N19" s="10">
        <f t="shared" si="8"/>
        <v>9.5973705834018084</v>
      </c>
      <c r="O19" s="10">
        <f t="shared" si="9"/>
        <v>2.6321126760563378</v>
      </c>
      <c r="P19" s="31">
        <f>VALUE(SUBSTITUTE(コピー!O12,"円","　"))</f>
        <v>100</v>
      </c>
      <c r="Q19" s="7">
        <f t="shared" si="10"/>
        <v>4.2808219178082189E-2</v>
      </c>
      <c r="R19" s="4">
        <v>100216</v>
      </c>
      <c r="S19" s="4">
        <v>26141</v>
      </c>
      <c r="T19" s="57">
        <f t="shared" si="11"/>
        <v>0.26084657140576356</v>
      </c>
      <c r="U19" s="4">
        <v>-17553</v>
      </c>
    </row>
    <row r="20" spans="2:21">
      <c r="B20" s="41">
        <v>2500</v>
      </c>
      <c r="C20" s="75">
        <f t="shared" ref="C20:C27" si="12">+C19</f>
        <v>29449465.899753492</v>
      </c>
      <c r="E20" s="30">
        <v>2022</v>
      </c>
      <c r="F20" s="31">
        <f>+AVERAGE(F30)*4</f>
        <v>209584</v>
      </c>
      <c r="G20" s="7">
        <f t="shared" si="7"/>
        <v>-3.9011059552849253E-2</v>
      </c>
      <c r="H20" s="31">
        <f>+AVERAGE(H30)*4</f>
        <v>11080</v>
      </c>
      <c r="I20" s="7">
        <f t="shared" si="5"/>
        <v>5.2866631040537446E-2</v>
      </c>
      <c r="J20" s="31">
        <f>+AVERAGE(J30)*4</f>
        <v>7356</v>
      </c>
      <c r="K20" s="7">
        <f t="shared" si="6"/>
        <v>3.5098099091533705E-2</v>
      </c>
      <c r="L20" s="31">
        <f>+AVERAGE(L30)*4</f>
        <v>249.6</v>
      </c>
      <c r="N20" s="10">
        <f t="shared" si="8"/>
        <v>10.016025641025641</v>
      </c>
      <c r="Q20" s="7"/>
      <c r="R20" s="4"/>
      <c r="S20" s="4"/>
      <c r="T20" s="57"/>
      <c r="U20" s="4"/>
    </row>
    <row r="21" spans="2:21">
      <c r="B21" s="45">
        <f t="shared" ref="B21:B27" si="13">+L21*N21</f>
        <v>1915.2937832061066</v>
      </c>
      <c r="C21" s="75">
        <f t="shared" si="12"/>
        <v>29449465.899753492</v>
      </c>
      <c r="E21" s="30">
        <v>2023</v>
      </c>
      <c r="F21" s="45">
        <f t="shared" ref="F21:F27" si="14">+F20*(1+G21)</f>
        <v>216919.43999999997</v>
      </c>
      <c r="G21" s="73">
        <v>3.5000000000000003E-2</v>
      </c>
      <c r="H21" s="45">
        <f t="shared" ref="H21:H27" si="15">+F21*I21</f>
        <v>9978.2942399999993</v>
      </c>
      <c r="I21" s="73">
        <v>4.5999999999999999E-2</v>
      </c>
      <c r="J21" s="45">
        <f t="shared" ref="J21:J27" si="16">+F21*K21</f>
        <v>5639.9054399999986</v>
      </c>
      <c r="K21" s="73">
        <v>2.5999999999999999E-2</v>
      </c>
      <c r="L21" s="14">
        <f t="shared" ref="L21:L27" si="17">+J21/C$18*1000000</f>
        <v>191.52937832061065</v>
      </c>
      <c r="N21" s="41">
        <v>10</v>
      </c>
      <c r="Q21" s="7"/>
      <c r="R21" s="4"/>
      <c r="S21" s="4"/>
      <c r="T21" s="57"/>
      <c r="U21" s="4"/>
    </row>
    <row r="22" spans="2:21">
      <c r="B22" s="45">
        <f t="shared" si="13"/>
        <v>1982.3290656183201</v>
      </c>
      <c r="C22" s="75">
        <f t="shared" si="12"/>
        <v>29449465.899753492</v>
      </c>
      <c r="E22" s="30">
        <v>2024</v>
      </c>
      <c r="F22" s="45">
        <f t="shared" si="14"/>
        <v>224511.62039999996</v>
      </c>
      <c r="G22" s="73">
        <f t="shared" ref="G22:G27" si="18">+G21</f>
        <v>3.5000000000000003E-2</v>
      </c>
      <c r="H22" s="45">
        <f t="shared" si="15"/>
        <v>10327.534538399997</v>
      </c>
      <c r="I22" s="73">
        <f t="shared" ref="I22:I27" si="19">+I21</f>
        <v>4.5999999999999999E-2</v>
      </c>
      <c r="J22" s="45">
        <f t="shared" si="16"/>
        <v>5837.3021303999985</v>
      </c>
      <c r="K22" s="73">
        <f t="shared" ref="K22:K27" si="20">+K21</f>
        <v>2.5999999999999999E-2</v>
      </c>
      <c r="L22" s="14">
        <f t="shared" si="17"/>
        <v>198.23290656183201</v>
      </c>
      <c r="N22" s="41">
        <f t="shared" ref="N22:N27" si="21">+N21</f>
        <v>10</v>
      </c>
      <c r="Q22" s="7"/>
      <c r="R22" s="4"/>
      <c r="S22" s="4"/>
      <c r="T22" s="57"/>
      <c r="U22" s="4"/>
    </row>
    <row r="23" spans="2:21">
      <c r="B23" s="45">
        <f t="shared" si="13"/>
        <v>2051.7105829149609</v>
      </c>
      <c r="C23" s="75">
        <f t="shared" si="12"/>
        <v>29449465.899753492</v>
      </c>
      <c r="E23" s="30">
        <v>2025</v>
      </c>
      <c r="F23" s="45">
        <f t="shared" si="14"/>
        <v>232369.52711399994</v>
      </c>
      <c r="G23" s="73">
        <f t="shared" si="18"/>
        <v>3.5000000000000003E-2</v>
      </c>
      <c r="H23" s="45">
        <f t="shared" si="15"/>
        <v>10688.998247243997</v>
      </c>
      <c r="I23" s="73">
        <f t="shared" si="19"/>
        <v>4.5999999999999999E-2</v>
      </c>
      <c r="J23" s="45">
        <f t="shared" si="16"/>
        <v>6041.607704963998</v>
      </c>
      <c r="K23" s="73">
        <f t="shared" si="20"/>
        <v>2.5999999999999999E-2</v>
      </c>
      <c r="L23" s="14">
        <f t="shared" si="17"/>
        <v>205.17105829149611</v>
      </c>
      <c r="N23" s="41">
        <f t="shared" si="21"/>
        <v>10</v>
      </c>
      <c r="Q23" s="7"/>
      <c r="R23" s="4"/>
      <c r="S23" s="4"/>
      <c r="T23" s="57"/>
      <c r="U23" s="4"/>
    </row>
    <row r="24" spans="2:21" ht="13.5">
      <c r="B24" s="45">
        <f t="shared" si="13"/>
        <v>2123.5204533169854</v>
      </c>
      <c r="C24" s="75">
        <f t="shared" si="12"/>
        <v>29449465.899753492</v>
      </c>
      <c r="D24" s="47">
        <f>+(B24-B2)/B2</f>
        <v>-0.11850541580864037</v>
      </c>
      <c r="E24" s="30">
        <v>2026</v>
      </c>
      <c r="F24" s="45">
        <f t="shared" si="14"/>
        <v>240502.46056298993</v>
      </c>
      <c r="G24" s="73">
        <f t="shared" si="18"/>
        <v>3.5000000000000003E-2</v>
      </c>
      <c r="H24" s="45">
        <f t="shared" si="15"/>
        <v>11063.113185897537</v>
      </c>
      <c r="I24" s="73">
        <f t="shared" si="19"/>
        <v>4.5999999999999999E-2</v>
      </c>
      <c r="J24" s="45">
        <f t="shared" si="16"/>
        <v>6253.0639746377383</v>
      </c>
      <c r="K24" s="73">
        <f t="shared" si="20"/>
        <v>2.5999999999999999E-2</v>
      </c>
      <c r="L24" s="14">
        <f t="shared" si="17"/>
        <v>212.35204533169852</v>
      </c>
      <c r="N24" s="41">
        <f t="shared" si="21"/>
        <v>10</v>
      </c>
      <c r="Q24" s="7"/>
      <c r="R24" s="4"/>
      <c r="S24" s="4"/>
      <c r="T24" s="57"/>
      <c r="U24" s="4"/>
    </row>
    <row r="25" spans="2:21">
      <c r="B25" s="45">
        <f t="shared" si="13"/>
        <v>2197.8436691830793</v>
      </c>
      <c r="C25" s="75">
        <f t="shared" si="12"/>
        <v>29449465.899753492</v>
      </c>
      <c r="E25" s="30">
        <v>2027</v>
      </c>
      <c r="F25" s="45">
        <f t="shared" si="14"/>
        <v>248920.04668269455</v>
      </c>
      <c r="G25" s="73">
        <f t="shared" si="18"/>
        <v>3.5000000000000003E-2</v>
      </c>
      <c r="H25" s="45">
        <f t="shared" si="15"/>
        <v>11450.322147403949</v>
      </c>
      <c r="I25" s="73">
        <f t="shared" si="19"/>
        <v>4.5999999999999999E-2</v>
      </c>
      <c r="J25" s="45">
        <f t="shared" si="16"/>
        <v>6471.9212137500581</v>
      </c>
      <c r="K25" s="73">
        <f t="shared" si="20"/>
        <v>2.5999999999999999E-2</v>
      </c>
      <c r="L25" s="14">
        <f t="shared" si="17"/>
        <v>219.78436691830791</v>
      </c>
      <c r="N25" s="41">
        <f t="shared" si="21"/>
        <v>10</v>
      </c>
      <c r="Q25" s="7"/>
      <c r="R25" s="4"/>
      <c r="S25" s="4"/>
      <c r="T25" s="57"/>
      <c r="U25" s="4"/>
    </row>
    <row r="26" spans="2:21">
      <c r="B26" s="45">
        <f t="shared" si="13"/>
        <v>2274.7681976044869</v>
      </c>
      <c r="C26" s="75">
        <f t="shared" si="12"/>
        <v>29449465.899753492</v>
      </c>
      <c r="E26" s="30">
        <v>2028</v>
      </c>
      <c r="F26" s="45">
        <f t="shared" si="14"/>
        <v>257632.24831658884</v>
      </c>
      <c r="G26" s="73">
        <f t="shared" si="18"/>
        <v>3.5000000000000003E-2</v>
      </c>
      <c r="H26" s="45">
        <f t="shared" si="15"/>
        <v>11851.083422563086</v>
      </c>
      <c r="I26" s="73">
        <f t="shared" si="19"/>
        <v>4.5999999999999999E-2</v>
      </c>
      <c r="J26" s="45">
        <f t="shared" si="16"/>
        <v>6698.4384562313098</v>
      </c>
      <c r="K26" s="73">
        <f t="shared" si="20"/>
        <v>2.5999999999999999E-2</v>
      </c>
      <c r="L26" s="14">
        <f t="shared" si="17"/>
        <v>227.47681976044868</v>
      </c>
      <c r="N26" s="41">
        <f t="shared" si="21"/>
        <v>10</v>
      </c>
      <c r="Q26" s="7"/>
      <c r="R26" s="4"/>
      <c r="S26" s="4"/>
      <c r="T26" s="57"/>
      <c r="U26" s="4"/>
    </row>
    <row r="27" spans="2:21">
      <c r="B27" s="45">
        <f t="shared" si="13"/>
        <v>2354.3850845206434</v>
      </c>
      <c r="C27" s="75">
        <f t="shared" si="12"/>
        <v>29449465.899753492</v>
      </c>
      <c r="E27" s="30">
        <v>2029</v>
      </c>
      <c r="F27" s="45">
        <f t="shared" si="14"/>
        <v>266649.37700766942</v>
      </c>
      <c r="G27" s="73">
        <f t="shared" si="18"/>
        <v>3.5000000000000003E-2</v>
      </c>
      <c r="H27" s="45">
        <f t="shared" si="15"/>
        <v>12265.871342352793</v>
      </c>
      <c r="I27" s="73">
        <f t="shared" si="19"/>
        <v>4.5999999999999999E-2</v>
      </c>
      <c r="J27" s="45">
        <f t="shared" si="16"/>
        <v>6932.8838021994043</v>
      </c>
      <c r="K27" s="73">
        <f t="shared" si="20"/>
        <v>2.5999999999999999E-2</v>
      </c>
      <c r="L27" s="14">
        <f t="shared" si="17"/>
        <v>235.43850845206433</v>
      </c>
      <c r="N27" s="41">
        <f t="shared" si="21"/>
        <v>10</v>
      </c>
      <c r="Q27" s="7"/>
      <c r="R27" s="4"/>
      <c r="S27" s="4"/>
      <c r="T27" s="57"/>
      <c r="U27" s="4"/>
    </row>
    <row r="28" spans="2:21">
      <c r="C28" s="46">
        <v>29455800</v>
      </c>
    </row>
    <row r="30" spans="2:21">
      <c r="C30" s="71">
        <f>+コピー!P10</f>
        <v>44481</v>
      </c>
      <c r="D30" s="44" t="str">
        <f>+コピー!R10</f>
        <v>1Q</v>
      </c>
      <c r="E30" s="35">
        <f>+コピー!Q10</f>
        <v>44409</v>
      </c>
      <c r="F30" s="31">
        <f>+コピー!S10</f>
        <v>52396</v>
      </c>
      <c r="G30" s="7" t="e">
        <f>+(F30-F37)/F37</f>
        <v>#DIV/0!</v>
      </c>
      <c r="H30" s="31">
        <f>+コピー!U10</f>
        <v>2770</v>
      </c>
      <c r="I30" s="7">
        <f t="shared" ref="I30:I33" si="22">+H30/F30</f>
        <v>5.2866631040537446E-2</v>
      </c>
      <c r="J30" s="31">
        <f>+コピー!Y10</f>
        <v>1839</v>
      </c>
      <c r="K30" s="7">
        <f t="shared" ref="K30:K33" si="23">+J30/F30</f>
        <v>3.5098099091533705E-2</v>
      </c>
      <c r="L30" s="32">
        <f>VALUE(SUBSTITUTE(コピー!AA10,"円","　"))</f>
        <v>62.4</v>
      </c>
    </row>
    <row r="31" spans="2:21">
      <c r="C31" s="71">
        <f>+コピー!P11</f>
        <v>0</v>
      </c>
      <c r="D31" s="44">
        <f>+コピー!R11</f>
        <v>0</v>
      </c>
      <c r="E31" s="35">
        <f>+コピー!Q11</f>
        <v>0</v>
      </c>
      <c r="F31" s="31">
        <f>+コピー!S11</f>
        <v>0</v>
      </c>
      <c r="G31" s="7" t="e">
        <f t="shared" ref="G31:G33" si="24">+(F31-F38)/F38</f>
        <v>#DIV/0!</v>
      </c>
      <c r="H31" s="31">
        <f>+コピー!U11</f>
        <v>0</v>
      </c>
      <c r="I31" s="7" t="e">
        <f t="shared" si="22"/>
        <v>#DIV/0!</v>
      </c>
      <c r="J31" s="31">
        <f>+コピー!Y11</f>
        <v>0</v>
      </c>
      <c r="K31" s="7" t="e">
        <f t="shared" si="23"/>
        <v>#DIV/0!</v>
      </c>
      <c r="L31" s="32" t="e">
        <f>VALUE(SUBSTITUTE(コピー!AA11,"円","　"))</f>
        <v>#VALUE!</v>
      </c>
    </row>
    <row r="32" spans="2:21">
      <c r="C32" s="71">
        <f>+コピー!P12</f>
        <v>0</v>
      </c>
      <c r="D32" s="44">
        <f>+コピー!R12</f>
        <v>0</v>
      </c>
      <c r="E32" s="35">
        <f>+コピー!Q12</f>
        <v>0</v>
      </c>
      <c r="F32" s="31">
        <f>+コピー!S12</f>
        <v>0</v>
      </c>
      <c r="G32" s="7" t="e">
        <f t="shared" si="24"/>
        <v>#DIV/0!</v>
      </c>
      <c r="H32" s="31">
        <f>+コピー!U12</f>
        <v>0</v>
      </c>
      <c r="I32" s="7" t="e">
        <f t="shared" si="22"/>
        <v>#DIV/0!</v>
      </c>
      <c r="J32" s="31">
        <f>+コピー!Y12</f>
        <v>0</v>
      </c>
      <c r="K32" s="7" t="e">
        <f t="shared" si="23"/>
        <v>#DIV/0!</v>
      </c>
      <c r="L32" s="32" t="e">
        <f>VALUE(SUBSTITUTE(コピー!AA12,"円","　"))</f>
        <v>#VALUE!</v>
      </c>
    </row>
    <row r="33" spans="3:12">
      <c r="C33" s="71">
        <f>+コピー!P13</f>
        <v>0</v>
      </c>
      <c r="D33" s="44">
        <f>+コピー!R13</f>
        <v>0</v>
      </c>
      <c r="E33" s="35">
        <f>+コピー!Q13</f>
        <v>0</v>
      </c>
      <c r="F33" s="31">
        <f>+コピー!S13</f>
        <v>0</v>
      </c>
      <c r="G33" s="7" t="e">
        <f t="shared" si="24"/>
        <v>#DIV/0!</v>
      </c>
      <c r="H33" s="31">
        <f>+コピー!U13</f>
        <v>0</v>
      </c>
      <c r="I33" s="7" t="e">
        <f t="shared" si="22"/>
        <v>#DIV/0!</v>
      </c>
      <c r="J33" s="31">
        <f>+コピー!Y13</f>
        <v>0</v>
      </c>
      <c r="K33" s="7" t="e">
        <f t="shared" si="23"/>
        <v>#DIV/0!</v>
      </c>
      <c r="L33" s="32" t="e">
        <f>VALUE(SUBSTITUTE(コピー!AA13,"円","　"))</f>
        <v>#VALUE!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8DE7-C6AA-40FD-98D4-35BDB4F03EA8}">
  <dimension ref="A1:U3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S29" sqref="S29"/>
    </sheetView>
  </sheetViews>
  <sheetFormatPr defaultRowHeight="12"/>
  <cols>
    <col min="1" max="1" width="9.375" style="1" customWidth="1"/>
    <col min="2" max="2" width="5.375" style="44" customWidth="1"/>
    <col min="3" max="3" width="8.375" style="44" bestFit="1" customWidth="1"/>
    <col min="4" max="4" width="7.875" style="44" customWidth="1"/>
    <col min="5" max="5" width="9" style="44" bestFit="1" customWidth="1"/>
    <col min="6" max="6" width="7.875" style="44" customWidth="1"/>
    <col min="7" max="7" width="6.875" style="44" customWidth="1"/>
    <col min="8" max="8" width="6.25" style="44" customWidth="1"/>
    <col min="9" max="9" width="6.625" style="44" customWidth="1"/>
    <col min="10" max="10" width="6.25" style="44" customWidth="1"/>
    <col min="11" max="11" width="6.5" style="44" customWidth="1"/>
    <col min="12" max="12" width="5.125" style="44" customWidth="1"/>
    <col min="13" max="13" width="5.75" style="44" customWidth="1"/>
    <col min="14" max="14" width="5" style="44" customWidth="1"/>
    <col min="15" max="15" width="4.625" style="44" customWidth="1"/>
    <col min="16" max="16" width="4.5" style="44" customWidth="1"/>
    <col min="17" max="17" width="5.25" style="44" customWidth="1"/>
    <col min="18" max="18" width="6.5" style="44" customWidth="1"/>
    <col min="19" max="19" width="6.125" style="44" customWidth="1"/>
    <col min="20" max="20" width="3.25" style="44" customWidth="1"/>
    <col min="21" max="21" width="6.875" style="44" customWidth="1"/>
    <col min="22" max="29" width="9" style="44"/>
    <col min="30" max="30" width="5.125" style="44" customWidth="1"/>
    <col min="31" max="16384" width="9" style="44"/>
  </cols>
  <sheetData>
    <row r="1" spans="1:2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3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2" t="s">
        <v>55</v>
      </c>
      <c r="S1" s="72" t="s">
        <v>56</v>
      </c>
      <c r="U1" s="72" t="s">
        <v>87</v>
      </c>
    </row>
    <row r="2" spans="1:21" ht="41.25" customHeight="1" thickBot="1">
      <c r="A2" s="58" t="s">
        <v>35</v>
      </c>
      <c r="B2" s="41">
        <v>2409</v>
      </c>
      <c r="C2" s="9"/>
      <c r="D2" s="9"/>
      <c r="E2" s="35">
        <f>+E19</f>
        <v>44317</v>
      </c>
      <c r="F2" s="48">
        <f t="shared" ref="F2:M2" si="0">+F19</f>
        <v>218092</v>
      </c>
      <c r="G2" s="49">
        <f t="shared" si="0"/>
        <v>4.2469898234762701E-2</v>
      </c>
      <c r="H2" s="9">
        <f t="shared" si="0"/>
        <v>10999</v>
      </c>
      <c r="I2" s="50">
        <f t="shared" si="0"/>
        <v>5.0432844854465086E-2</v>
      </c>
      <c r="J2" s="48">
        <f t="shared" si="0"/>
        <v>7168</v>
      </c>
      <c r="K2" s="50">
        <f t="shared" si="0"/>
        <v>3.2866863525484659E-2</v>
      </c>
      <c r="L2" s="9">
        <f t="shared" si="0"/>
        <v>243.4</v>
      </c>
      <c r="M2" s="9">
        <f t="shared" si="0"/>
        <v>887.5</v>
      </c>
      <c r="N2" s="16">
        <f t="shared" ref="N2" si="1">+B2/L2</f>
        <v>9.8972884141331132</v>
      </c>
      <c r="O2" s="17">
        <f>+B2/M2</f>
        <v>2.7143661971830988</v>
      </c>
      <c r="P2" s="51">
        <f>+P19</f>
        <v>100</v>
      </c>
      <c r="Q2" s="52">
        <f t="shared" ref="Q2" si="2">+P2/B2</f>
        <v>4.1511000415110001E-2</v>
      </c>
      <c r="R2" s="4">
        <f t="shared" ref="R2:U2" si="3">+R19</f>
        <v>0</v>
      </c>
      <c r="S2" s="4">
        <f t="shared" si="3"/>
        <v>0</v>
      </c>
      <c r="T2" s="57">
        <f t="shared" si="3"/>
        <v>0</v>
      </c>
      <c r="U2" s="4">
        <f t="shared" si="3"/>
        <v>0</v>
      </c>
    </row>
    <row r="3" spans="1:21" ht="15.75" customHeight="1">
      <c r="A3" s="66">
        <v>44389</v>
      </c>
      <c r="B3" s="85" t="s">
        <v>28</v>
      </c>
      <c r="C3" s="86"/>
      <c r="D3" s="86"/>
      <c r="E3" s="53">
        <f>+G19</f>
        <v>4.2469898234762701E-2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2"/>
      <c r="S3" s="82"/>
    </row>
    <row r="4" spans="1:21" ht="15.75" customHeight="1">
      <c r="B4" s="89" t="s">
        <v>29</v>
      </c>
      <c r="C4" s="90"/>
      <c r="D4" s="90"/>
      <c r="E4" s="54">
        <f>+K19</f>
        <v>3.2866863525484659E-2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2"/>
      <c r="S4" s="82"/>
    </row>
    <row r="5" spans="1:21" ht="15.75" customHeight="1">
      <c r="B5" s="89" t="s">
        <v>11</v>
      </c>
      <c r="C5" s="90"/>
      <c r="D5" s="90"/>
      <c r="E5" s="55">
        <f>+N19</f>
        <v>9.5973705834018084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2"/>
      <c r="S5" s="82"/>
    </row>
    <row r="6" spans="1:21" ht="15.75" customHeight="1">
      <c r="A6" s="67"/>
      <c r="B6" s="89" t="s">
        <v>31</v>
      </c>
      <c r="C6" s="90"/>
      <c r="D6" s="90"/>
      <c r="E6" s="55">
        <f>+B24</f>
        <v>2811.4126986933325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2"/>
      <c r="S6" s="82"/>
    </row>
    <row r="7" spans="1:21" ht="15.75" customHeight="1" thickBot="1">
      <c r="B7" s="91" t="s">
        <v>32</v>
      </c>
      <c r="C7" s="92"/>
      <c r="D7" s="92"/>
      <c r="E7" s="56">
        <f>+D24</f>
        <v>0.1670455370250446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2"/>
      <c r="S7" s="82"/>
    </row>
    <row r="8" spans="1:21" ht="13.5">
      <c r="A8" s="33" t="s">
        <v>15</v>
      </c>
      <c r="C8" s="1" t="s">
        <v>27</v>
      </c>
      <c r="G8" s="13">
        <f>AVERAGE(G9:G18)</f>
        <v>4.3731909894016097E-2</v>
      </c>
      <c r="I8" s="13">
        <f>AVERAGE(I9:I18)</f>
        <v>2.6001879197163125E-2</v>
      </c>
      <c r="K8" s="13">
        <f>AVERAGE(K9:K18)</f>
        <v>8.6832702665402169E-3</v>
      </c>
      <c r="N8" s="77">
        <f>AVERAGE(N9:N18)</f>
        <v>12.822810266024538</v>
      </c>
      <c r="O8" s="76">
        <f>AVERAGE(O9:O18)</f>
        <v>1.6321677183656913</v>
      </c>
    </row>
    <row r="9" spans="1:21">
      <c r="A9" s="1">
        <v>1419</v>
      </c>
      <c r="B9" s="41"/>
      <c r="C9" s="46" t="e">
        <f t="shared" ref="C9:C16" si="4">+J9/L9*1000000</f>
        <v>#VALUE!</v>
      </c>
      <c r="E9" s="35">
        <f>+コピー!B2</f>
        <v>40664</v>
      </c>
      <c r="F9" s="31">
        <f>+コピー!C2</f>
        <v>148971</v>
      </c>
      <c r="G9" s="7"/>
      <c r="H9" s="31">
        <f>+コピー!E2</f>
        <v>1015</v>
      </c>
      <c r="I9" s="7">
        <f t="shared" ref="I9:I19" si="5">+H9/F9</f>
        <v>6.8134066361909369E-3</v>
      </c>
      <c r="J9" s="31">
        <f>+コピー!I2</f>
        <v>-177</v>
      </c>
      <c r="K9" s="7">
        <f t="shared" ref="K9:K19" si="6">+J9/F9</f>
        <v>-1.1881507138973358E-3</v>
      </c>
      <c r="L9" s="32" t="e">
        <f>VALUE(SUBSTITUTE(コピー!K2,"円","　"))</f>
        <v>#VALUE!</v>
      </c>
      <c r="M9" s="32">
        <f>VALUE(SUBSTITUTE(コピー!L2,"円","　"))</f>
        <v>130.80000000000001</v>
      </c>
      <c r="N9" s="10"/>
      <c r="O9" s="10"/>
    </row>
    <row r="10" spans="1:21">
      <c r="B10" s="41"/>
      <c r="C10" s="46">
        <f t="shared" si="4"/>
        <v>29436090.22556391</v>
      </c>
      <c r="E10" s="35">
        <f>+コピー!B3</f>
        <v>41030</v>
      </c>
      <c r="F10" s="31">
        <f>+コピー!C3</f>
        <v>169651</v>
      </c>
      <c r="G10" s="7">
        <f t="shared" ref="G10:G19" si="7">+(F10-F9)/F9</f>
        <v>0.13881896476495426</v>
      </c>
      <c r="H10" s="31">
        <f>+コピー!E3</f>
        <v>4075</v>
      </c>
      <c r="I10" s="7">
        <f t="shared" si="5"/>
        <v>2.4019899676394479E-2</v>
      </c>
      <c r="J10" s="31">
        <f>+コピー!I3</f>
        <v>783</v>
      </c>
      <c r="K10" s="7">
        <f t="shared" si="6"/>
        <v>4.6153574102127306E-3</v>
      </c>
      <c r="L10" s="32">
        <f>VALUE(SUBSTITUTE(コピー!K3,"円","　"))</f>
        <v>26.6</v>
      </c>
      <c r="M10" s="32">
        <f>VALUE(SUBSTITUTE(コピー!L3,"円","　"))</f>
        <v>158.4</v>
      </c>
      <c r="N10" s="10"/>
      <c r="O10" s="10"/>
    </row>
    <row r="11" spans="1:21">
      <c r="A11" s="9"/>
      <c r="B11" s="41">
        <v>1100</v>
      </c>
      <c r="C11" s="46">
        <f t="shared" si="4"/>
        <v>29454949.944382645</v>
      </c>
      <c r="E11" s="35">
        <f>+コピー!B4</f>
        <v>41395</v>
      </c>
      <c r="F11" s="31">
        <f>+コピー!C4</f>
        <v>152323</v>
      </c>
      <c r="G11" s="7">
        <f t="shared" si="7"/>
        <v>-0.10213909732332849</v>
      </c>
      <c r="H11" s="31">
        <f>+コピー!E4</f>
        <v>5286</v>
      </c>
      <c r="I11" s="7">
        <f t="shared" si="5"/>
        <v>3.4702572822226455E-2</v>
      </c>
      <c r="J11" s="31">
        <f>+コピー!I4</f>
        <v>2648</v>
      </c>
      <c r="K11" s="7">
        <f t="shared" si="6"/>
        <v>1.738411139486486E-2</v>
      </c>
      <c r="L11" s="32">
        <f>VALUE(SUBSTITUTE(コピー!K4,"円","　"))</f>
        <v>89.9</v>
      </c>
      <c r="M11" s="32">
        <f>VALUE(SUBSTITUTE(コピー!L4,"円","　"))</f>
        <v>483.5</v>
      </c>
      <c r="N11" s="10">
        <f t="shared" ref="N11:N19" si="8">+B11/L11</f>
        <v>12.235817575083425</v>
      </c>
      <c r="O11" s="10">
        <f t="shared" ref="O11:O19" si="9">+B11/M11</f>
        <v>2.2750775594622543</v>
      </c>
      <c r="P11" s="31">
        <f>VALUE(SUBSTITUTE(コピー!O4,"円","　"))</f>
        <v>25.8</v>
      </c>
      <c r="Q11" s="7">
        <f t="shared" ref="Q11:Q19" si="10">+P11/B11</f>
        <v>2.3454545454545454E-2</v>
      </c>
      <c r="R11" s="4">
        <v>70135</v>
      </c>
      <c r="S11" s="4">
        <v>14244</v>
      </c>
      <c r="T11" s="57">
        <f>+S11/R11</f>
        <v>0.20309403293647965</v>
      </c>
      <c r="U11" s="4">
        <v>-17711</v>
      </c>
    </row>
    <row r="12" spans="1:21">
      <c r="B12" s="41">
        <v>700</v>
      </c>
      <c r="C12" s="46">
        <f t="shared" si="4"/>
        <v>29451114.922813036</v>
      </c>
      <c r="E12" s="35">
        <f>+コピー!B5</f>
        <v>41760</v>
      </c>
      <c r="F12" s="31">
        <f>+コピー!C5</f>
        <v>169528</v>
      </c>
      <c r="G12" s="7">
        <f t="shared" si="7"/>
        <v>0.1129507690893693</v>
      </c>
      <c r="H12" s="31">
        <f>+コピー!E5</f>
        <v>4580</v>
      </c>
      <c r="I12" s="7">
        <f t="shared" si="5"/>
        <v>2.7016186116747675E-2</v>
      </c>
      <c r="J12" s="31">
        <f>+コピー!I5</f>
        <v>1717</v>
      </c>
      <c r="K12" s="7">
        <f t="shared" si="6"/>
        <v>1.0128120428483791E-2</v>
      </c>
      <c r="L12" s="32">
        <f>VALUE(SUBSTITUTE(コピー!K5,"円","　"))</f>
        <v>58.3</v>
      </c>
      <c r="M12" s="32">
        <f>VALUE(SUBSTITUTE(コピー!L5,"円","　"))</f>
        <v>517.6</v>
      </c>
      <c r="N12" s="10">
        <f t="shared" si="8"/>
        <v>12.006861063464838</v>
      </c>
      <c r="O12" s="10">
        <f t="shared" si="9"/>
        <v>1.3523956723338484</v>
      </c>
      <c r="P12" s="31">
        <f>VALUE(SUBSTITUTE(コピー!O5,"円","　"))</f>
        <v>26</v>
      </c>
      <c r="Q12" s="7">
        <f t="shared" si="10"/>
        <v>3.7142857142857144E-2</v>
      </c>
      <c r="R12" s="4">
        <v>86408</v>
      </c>
      <c r="S12" s="4">
        <v>15248</v>
      </c>
      <c r="T12" s="57">
        <f t="shared" ref="T12:T18" si="11">+S12/R12</f>
        <v>0.17646514211647069</v>
      </c>
      <c r="U12" s="4">
        <v>-15620</v>
      </c>
    </row>
    <row r="13" spans="1:21">
      <c r="B13" s="41">
        <v>550</v>
      </c>
      <c r="C13" s="46" t="e">
        <f t="shared" si="4"/>
        <v>#VALUE!</v>
      </c>
      <c r="E13" s="35">
        <f>+コピー!B6</f>
        <v>42125</v>
      </c>
      <c r="F13" s="31">
        <f>+コピー!C6</f>
        <v>149570</v>
      </c>
      <c r="G13" s="7">
        <f t="shared" si="7"/>
        <v>-0.11772686517861357</v>
      </c>
      <c r="H13" s="31">
        <f>+コピー!E6</f>
        <v>2284</v>
      </c>
      <c r="I13" s="7">
        <f t="shared" si="5"/>
        <v>1.5270441933542822E-2</v>
      </c>
      <c r="J13" s="31">
        <f>+コピー!I6</f>
        <v>-641</v>
      </c>
      <c r="K13" s="7">
        <f t="shared" si="6"/>
        <v>-4.2856187738182791E-3</v>
      </c>
      <c r="L13" s="32" t="e">
        <f>VALUE(SUBSTITUTE(コピー!K6,"円","　"))</f>
        <v>#VALUE!</v>
      </c>
      <c r="M13" s="32">
        <f>VALUE(SUBSTITUTE(コピー!L6,"円","　"))</f>
        <v>477.3</v>
      </c>
      <c r="N13" s="10"/>
      <c r="O13" s="10">
        <f t="shared" si="9"/>
        <v>1.152315105803478</v>
      </c>
      <c r="P13" s="31">
        <f>VALUE(SUBSTITUTE(コピー!O6,"円","　"))</f>
        <v>10</v>
      </c>
      <c r="Q13" s="7">
        <f t="shared" si="10"/>
        <v>1.8181818181818181E-2</v>
      </c>
      <c r="R13" s="4">
        <v>87071</v>
      </c>
      <c r="S13" s="4">
        <v>14059</v>
      </c>
      <c r="T13" s="57">
        <f t="shared" si="11"/>
        <v>0.16146593010301938</v>
      </c>
      <c r="U13" s="4">
        <v>-482</v>
      </c>
    </row>
    <row r="14" spans="1:21">
      <c r="B14" s="41">
        <v>470</v>
      </c>
      <c r="C14" s="46" t="e">
        <f t="shared" si="4"/>
        <v>#VALUE!</v>
      </c>
      <c r="E14" s="35">
        <f>+コピー!B7</f>
        <v>42491</v>
      </c>
      <c r="F14" s="31">
        <f>+コピー!C7</f>
        <v>138379</v>
      </c>
      <c r="G14" s="7">
        <f t="shared" si="7"/>
        <v>-7.482115397472755E-2</v>
      </c>
      <c r="H14" s="31">
        <f>+コピー!E7</f>
        <v>1803</v>
      </c>
      <c r="I14" s="7">
        <f t="shared" si="5"/>
        <v>1.3029433656840995E-2</v>
      </c>
      <c r="J14" s="31">
        <f>+コピー!I7</f>
        <v>-446</v>
      </c>
      <c r="K14" s="7">
        <f t="shared" si="6"/>
        <v>-3.223032396534156E-3</v>
      </c>
      <c r="L14" s="32" t="e">
        <f>VALUE(SUBSTITUTE(コピー!K7,"円","　"))</f>
        <v>#VALUE!</v>
      </c>
      <c r="M14" s="32">
        <f>VALUE(SUBSTITUTE(コピー!L7,"円","　"))</f>
        <v>452</v>
      </c>
      <c r="N14" s="10"/>
      <c r="O14" s="10">
        <f t="shared" si="9"/>
        <v>1.0398230088495575</v>
      </c>
      <c r="P14" s="31">
        <f>VALUE(SUBSTITUTE(コピー!O7,"円","　"))</f>
        <v>10</v>
      </c>
      <c r="Q14" s="7">
        <f t="shared" si="10"/>
        <v>2.1276595744680851E-2</v>
      </c>
      <c r="R14" s="4">
        <v>83866</v>
      </c>
      <c r="S14" s="4">
        <v>13314</v>
      </c>
      <c r="T14" s="57">
        <f t="shared" si="11"/>
        <v>0.15875324923091599</v>
      </c>
      <c r="U14" s="4">
        <v>2583</v>
      </c>
    </row>
    <row r="15" spans="1:21">
      <c r="B15" s="41">
        <v>630</v>
      </c>
      <c r="C15" s="46">
        <f t="shared" si="4"/>
        <v>29444444.444444444</v>
      </c>
      <c r="E15" s="35">
        <f>+コピー!B8</f>
        <v>42856</v>
      </c>
      <c r="F15" s="31">
        <f>+コピー!C8</f>
        <v>157001</v>
      </c>
      <c r="G15" s="7">
        <f t="shared" si="7"/>
        <v>0.13457244235035662</v>
      </c>
      <c r="H15" s="31">
        <f>+コピー!E8</f>
        <v>3901</v>
      </c>
      <c r="I15" s="7">
        <f t="shared" si="5"/>
        <v>2.4846975496971357E-2</v>
      </c>
      <c r="J15" s="31">
        <f>+コピー!I8</f>
        <v>901</v>
      </c>
      <c r="K15" s="7">
        <f t="shared" si="6"/>
        <v>5.7388169502105082E-3</v>
      </c>
      <c r="L15" s="32">
        <f>VALUE(SUBSTITUTE(コピー!K8,"円","　"))</f>
        <v>30.6</v>
      </c>
      <c r="M15" s="32">
        <f>VALUE(SUBSTITUTE(コピー!L8,"円","　"))</f>
        <v>472.5</v>
      </c>
      <c r="N15" s="10">
        <f t="shared" si="8"/>
        <v>20.588235294117645</v>
      </c>
      <c r="O15" s="10">
        <f t="shared" si="9"/>
        <v>1.3333333333333333</v>
      </c>
      <c r="P15" s="31">
        <f>VALUE(SUBSTITUTE(コピー!O8,"円","　"))</f>
        <v>15</v>
      </c>
      <c r="Q15" s="7">
        <f>+P10/B15</f>
        <v>0</v>
      </c>
      <c r="R15" s="4">
        <v>83350</v>
      </c>
      <c r="S15" s="4">
        <v>13920</v>
      </c>
      <c r="T15" s="57">
        <f t="shared" si="11"/>
        <v>0.16700659868026393</v>
      </c>
      <c r="U15" s="4">
        <v>4795</v>
      </c>
    </row>
    <row r="16" spans="1:21">
      <c r="B16" s="41">
        <v>1000</v>
      </c>
      <c r="C16" s="46">
        <f t="shared" si="4"/>
        <v>29453237.410071943</v>
      </c>
      <c r="E16" s="35">
        <f>+コピー!B9</f>
        <v>43221</v>
      </c>
      <c r="F16" s="31">
        <f>+コピー!C9</f>
        <v>167915</v>
      </c>
      <c r="G16" s="7">
        <f t="shared" si="7"/>
        <v>6.9515480793115966E-2</v>
      </c>
      <c r="H16" s="31">
        <f>+コピー!E9</f>
        <v>4653</v>
      </c>
      <c r="I16" s="7">
        <f t="shared" si="5"/>
        <v>2.7710448738945299E-2</v>
      </c>
      <c r="J16" s="31">
        <f>+コピー!I9</f>
        <v>2047</v>
      </c>
      <c r="K16" s="7">
        <f t="shared" si="6"/>
        <v>1.2190691719024507E-2</v>
      </c>
      <c r="L16" s="32">
        <f>VALUE(SUBSTITUTE(コピー!K9,"円","　"))</f>
        <v>69.5</v>
      </c>
      <c r="M16" s="32">
        <f>VALUE(SUBSTITUTE(コピー!L9,"円","　"))</f>
        <v>525.79999999999995</v>
      </c>
      <c r="N16" s="10">
        <f t="shared" si="8"/>
        <v>14.388489208633093</v>
      </c>
      <c r="O16" s="10">
        <f t="shared" si="9"/>
        <v>1.9018638265500192</v>
      </c>
      <c r="P16" s="31">
        <f>VALUE(SUBSTITUTE(コピー!O9,"円","　"))</f>
        <v>30</v>
      </c>
      <c r="Q16" s="7">
        <f t="shared" si="10"/>
        <v>0.03</v>
      </c>
      <c r="R16" s="4">
        <v>90785</v>
      </c>
      <c r="S16" s="4">
        <v>15488</v>
      </c>
      <c r="T16" s="57">
        <f t="shared" si="11"/>
        <v>0.17060087018780637</v>
      </c>
      <c r="U16" s="4">
        <v>2448</v>
      </c>
    </row>
    <row r="17" spans="2:21">
      <c r="B17" s="41">
        <v>1500</v>
      </c>
      <c r="C17" s="46">
        <f>+J17/L17*1000000</f>
        <v>29446107.784431137</v>
      </c>
      <c r="E17" s="35">
        <f>+コピー!B10</f>
        <v>43586</v>
      </c>
      <c r="F17" s="31">
        <f>+コピー!C10</f>
        <v>186874</v>
      </c>
      <c r="G17" s="7">
        <f t="shared" si="7"/>
        <v>0.11290831670785814</v>
      </c>
      <c r="H17" s="31">
        <f>+コピー!E10</f>
        <v>7366</v>
      </c>
      <c r="I17" s="7">
        <f t="shared" si="5"/>
        <v>3.9416933334760318E-2</v>
      </c>
      <c r="J17" s="31">
        <f>+コピー!I10</f>
        <v>3934</v>
      </c>
      <c r="K17" s="7">
        <f t="shared" si="6"/>
        <v>2.1051617667519291E-2</v>
      </c>
      <c r="L17" s="32">
        <f>VALUE(SUBSTITUTE(コピー!K10,"円","　"))</f>
        <v>133.6</v>
      </c>
      <c r="M17" s="32">
        <f>VALUE(SUBSTITUTE(コピー!L10,"円","　"))</f>
        <v>615.70000000000005</v>
      </c>
      <c r="N17" s="10">
        <f t="shared" si="8"/>
        <v>11.227544910179642</v>
      </c>
      <c r="O17" s="10">
        <f t="shared" si="9"/>
        <v>2.4362514211466624</v>
      </c>
      <c r="P17" s="31">
        <f>VALUE(SUBSTITUTE(コピー!O10,"円","　"))</f>
        <v>53</v>
      </c>
      <c r="Q17" s="7">
        <f t="shared" si="10"/>
        <v>3.5333333333333335E-2</v>
      </c>
      <c r="R17" s="4">
        <v>89497</v>
      </c>
      <c r="S17" s="4">
        <v>18190</v>
      </c>
      <c r="T17" s="57">
        <f t="shared" si="11"/>
        <v>0.20324703621350437</v>
      </c>
      <c r="U17" s="4">
        <v>-7002</v>
      </c>
    </row>
    <row r="18" spans="2:21">
      <c r="B18" s="41">
        <v>1126</v>
      </c>
      <c r="C18" s="46">
        <f>+J18/L18*1000000</f>
        <v>29446685.878962535</v>
      </c>
      <c r="D18" s="71">
        <v>44025</v>
      </c>
      <c r="E18" s="35">
        <f>+コピー!B11</f>
        <v>43952</v>
      </c>
      <c r="F18" s="31">
        <f>+コピー!C11</f>
        <v>209207</v>
      </c>
      <c r="G18" s="7">
        <f t="shared" si="7"/>
        <v>0.11950833181716022</v>
      </c>
      <c r="H18" s="31">
        <f>+コピー!E11</f>
        <v>9873</v>
      </c>
      <c r="I18" s="7">
        <f t="shared" si="5"/>
        <v>4.719249355901093E-2</v>
      </c>
      <c r="J18" s="31">
        <f>+コピー!I11</f>
        <v>5109</v>
      </c>
      <c r="K18" s="7">
        <f t="shared" si="6"/>
        <v>2.4420788979336257E-2</v>
      </c>
      <c r="L18" s="32">
        <f>VALUE(SUBSTITUTE(コピー!K11,"円","　"))</f>
        <v>173.5</v>
      </c>
      <c r="M18" s="32">
        <f>VALUE(SUBSTITUTE(コピー!L11,"円","　"))</f>
        <v>718.9</v>
      </c>
      <c r="N18" s="10">
        <f t="shared" si="8"/>
        <v>6.4899135446685881</v>
      </c>
      <c r="O18" s="10">
        <f t="shared" si="9"/>
        <v>1.5662818194463766</v>
      </c>
      <c r="P18" s="31">
        <f>VALUE(SUBSTITUTE(コピー!O11,"円","　"))</f>
        <v>70</v>
      </c>
      <c r="Q18" s="7">
        <f t="shared" si="10"/>
        <v>6.216696269982238E-2</v>
      </c>
      <c r="R18" s="4">
        <v>101713</v>
      </c>
      <c r="S18" s="4">
        <v>21232</v>
      </c>
      <c r="T18" s="57">
        <f t="shared" si="11"/>
        <v>0.2087442116543608</v>
      </c>
      <c r="U18" s="4">
        <v>-3530</v>
      </c>
    </row>
    <row r="19" spans="2:21">
      <c r="B19" s="41">
        <v>2336</v>
      </c>
      <c r="C19" s="46">
        <f>+J19/L19*1000000</f>
        <v>29449465.899753492</v>
      </c>
      <c r="D19" s="71">
        <v>44389</v>
      </c>
      <c r="E19" s="35">
        <f>+コピー!B12</f>
        <v>44317</v>
      </c>
      <c r="F19" s="31">
        <f>+コピー!C12</f>
        <v>218092</v>
      </c>
      <c r="G19" s="7">
        <f t="shared" si="7"/>
        <v>4.2469898234762701E-2</v>
      </c>
      <c r="H19" s="31">
        <f>+コピー!E12</f>
        <v>10999</v>
      </c>
      <c r="I19" s="7">
        <f t="shared" si="5"/>
        <v>5.0432844854465086E-2</v>
      </c>
      <c r="J19" s="31">
        <f>+コピー!I12</f>
        <v>7168</v>
      </c>
      <c r="K19" s="7">
        <f t="shared" si="6"/>
        <v>3.2866863525484659E-2</v>
      </c>
      <c r="L19" s="32">
        <f>VALUE(SUBSTITUTE(コピー!K12,"円","　"))</f>
        <v>243.4</v>
      </c>
      <c r="M19" s="32">
        <f>VALUE(SUBSTITUTE(コピー!L12,"円","　"))</f>
        <v>887.5</v>
      </c>
      <c r="N19" s="10">
        <f t="shared" si="8"/>
        <v>9.5973705834018084</v>
      </c>
      <c r="O19" s="10">
        <f t="shared" si="9"/>
        <v>2.6321126760563378</v>
      </c>
      <c r="P19" s="31">
        <f>VALUE(SUBSTITUTE(コピー!O12,"円","　"))</f>
        <v>100</v>
      </c>
      <c r="Q19" s="7">
        <f t="shared" si="10"/>
        <v>4.2808219178082189E-2</v>
      </c>
    </row>
    <row r="20" spans="2:21">
      <c r="B20" s="45">
        <f t="shared" ref="B20:B27" si="12">+L20*N20</f>
        <v>2403.2073575572522</v>
      </c>
      <c r="C20" s="75">
        <f t="shared" ref="C20:C27" si="13">+C19</f>
        <v>29449465.899753492</v>
      </c>
      <c r="E20" s="30">
        <v>2022</v>
      </c>
      <c r="F20" s="45">
        <f>+F19*(1+G20)</f>
        <v>226815.68000000002</v>
      </c>
      <c r="G20" s="73">
        <v>0.04</v>
      </c>
      <c r="H20" s="45">
        <f t="shared" ref="H20:H27" si="14">+F20*I20</f>
        <v>10433.521280000001</v>
      </c>
      <c r="I20" s="73">
        <v>4.5999999999999999E-2</v>
      </c>
      <c r="J20" s="45">
        <f t="shared" ref="J20:J27" si="15">+F20*K20</f>
        <v>5897.2076800000004</v>
      </c>
      <c r="K20" s="73">
        <v>2.5999999999999999E-2</v>
      </c>
      <c r="L20" s="14">
        <f t="shared" ref="L20:L27" si="16">+J20/C$18*1000000</f>
        <v>200.26727979643769</v>
      </c>
      <c r="N20" s="41">
        <v>12</v>
      </c>
    </row>
    <row r="21" spans="2:21">
      <c r="B21" s="45">
        <f t="shared" si="12"/>
        <v>2499.3356518595419</v>
      </c>
      <c r="C21" s="75">
        <f t="shared" si="13"/>
        <v>29449465.899753492</v>
      </c>
      <c r="E21" s="30">
        <v>2023</v>
      </c>
      <c r="F21" s="45">
        <f t="shared" ref="F21:F27" si="17">+F20*(1+G21)</f>
        <v>235888.30720000004</v>
      </c>
      <c r="G21" s="73">
        <f t="shared" ref="G21:G27" si="18">+G20</f>
        <v>0.04</v>
      </c>
      <c r="H21" s="45">
        <f t="shared" si="14"/>
        <v>10850.862131200001</v>
      </c>
      <c r="I21" s="73">
        <f t="shared" ref="I21:I27" si="19">+I20</f>
        <v>4.5999999999999999E-2</v>
      </c>
      <c r="J21" s="45">
        <f t="shared" si="15"/>
        <v>6133.0959872000003</v>
      </c>
      <c r="K21" s="73">
        <f t="shared" ref="K21:K27" si="20">+K20</f>
        <v>2.5999999999999999E-2</v>
      </c>
      <c r="L21" s="14">
        <f t="shared" si="16"/>
        <v>208.27797098829518</v>
      </c>
      <c r="N21" s="41">
        <f t="shared" ref="N21:N27" si="21">+N20</f>
        <v>12</v>
      </c>
    </row>
    <row r="22" spans="2:21">
      <c r="B22" s="45">
        <f t="shared" si="12"/>
        <v>2599.3090779339241</v>
      </c>
      <c r="C22" s="75">
        <f t="shared" si="13"/>
        <v>29449465.899753492</v>
      </c>
      <c r="E22" s="30">
        <v>2024</v>
      </c>
      <c r="F22" s="45">
        <f t="shared" si="17"/>
        <v>245323.83948800006</v>
      </c>
      <c r="G22" s="73">
        <f t="shared" si="18"/>
        <v>0.04</v>
      </c>
      <c r="H22" s="45">
        <f t="shared" si="14"/>
        <v>11284.896616448003</v>
      </c>
      <c r="I22" s="73">
        <f t="shared" si="19"/>
        <v>4.5999999999999999E-2</v>
      </c>
      <c r="J22" s="45">
        <f t="shared" si="15"/>
        <v>6378.4198266880012</v>
      </c>
      <c r="K22" s="73">
        <f t="shared" si="20"/>
        <v>2.5999999999999999E-2</v>
      </c>
      <c r="L22" s="14">
        <f t="shared" si="16"/>
        <v>216.60908982782701</v>
      </c>
      <c r="N22" s="41">
        <f t="shared" si="21"/>
        <v>12</v>
      </c>
    </row>
    <row r="23" spans="2:21">
      <c r="B23" s="45">
        <f t="shared" si="12"/>
        <v>2703.2814410512815</v>
      </c>
      <c r="C23" s="75">
        <f t="shared" si="13"/>
        <v>29449465.899753492</v>
      </c>
      <c r="E23" s="30">
        <v>2025</v>
      </c>
      <c r="F23" s="45">
        <f t="shared" si="17"/>
        <v>255136.79306752008</v>
      </c>
      <c r="G23" s="73">
        <f t="shared" si="18"/>
        <v>0.04</v>
      </c>
      <c r="H23" s="45">
        <f t="shared" si="14"/>
        <v>11736.292481105924</v>
      </c>
      <c r="I23" s="73">
        <f t="shared" si="19"/>
        <v>4.5999999999999999E-2</v>
      </c>
      <c r="J23" s="45">
        <f t="shared" si="15"/>
        <v>6633.5566197555218</v>
      </c>
      <c r="K23" s="73">
        <f t="shared" si="20"/>
        <v>2.5999999999999999E-2</v>
      </c>
      <c r="L23" s="14">
        <f t="shared" si="16"/>
        <v>225.27345342094011</v>
      </c>
      <c r="N23" s="41">
        <f t="shared" si="21"/>
        <v>12</v>
      </c>
    </row>
    <row r="24" spans="2:21" ht="13.5">
      <c r="B24" s="45">
        <f t="shared" si="12"/>
        <v>2811.4126986933325</v>
      </c>
      <c r="C24" s="75">
        <f t="shared" si="13"/>
        <v>29449465.899753492</v>
      </c>
      <c r="D24" s="47">
        <f>+(B24-B2)/B2</f>
        <v>0.1670455370250446</v>
      </c>
      <c r="E24" s="30">
        <v>2026</v>
      </c>
      <c r="F24" s="45">
        <f t="shared" si="17"/>
        <v>265342.26479022088</v>
      </c>
      <c r="G24" s="73">
        <f t="shared" si="18"/>
        <v>0.04</v>
      </c>
      <c r="H24" s="45">
        <f t="shared" si="14"/>
        <v>12205.744180350161</v>
      </c>
      <c r="I24" s="73">
        <f t="shared" si="19"/>
        <v>4.5999999999999999E-2</v>
      </c>
      <c r="J24" s="45">
        <f t="shared" si="15"/>
        <v>6898.8988845457425</v>
      </c>
      <c r="K24" s="73">
        <f t="shared" si="20"/>
        <v>2.5999999999999999E-2</v>
      </c>
      <c r="L24" s="14">
        <f t="shared" si="16"/>
        <v>234.2843915577777</v>
      </c>
      <c r="N24" s="41">
        <f t="shared" si="21"/>
        <v>12</v>
      </c>
    </row>
    <row r="25" spans="2:21">
      <c r="B25" s="45">
        <f t="shared" si="12"/>
        <v>2923.8692066410663</v>
      </c>
      <c r="C25" s="75">
        <f t="shared" si="13"/>
        <v>29449465.899753492</v>
      </c>
      <c r="E25" s="30">
        <v>2027</v>
      </c>
      <c r="F25" s="45">
        <f t="shared" si="17"/>
        <v>275955.95538182976</v>
      </c>
      <c r="G25" s="73">
        <f t="shared" si="18"/>
        <v>0.04</v>
      </c>
      <c r="H25" s="45">
        <f t="shared" si="14"/>
        <v>12693.973947564169</v>
      </c>
      <c r="I25" s="73">
        <f t="shared" si="19"/>
        <v>4.5999999999999999E-2</v>
      </c>
      <c r="J25" s="45">
        <f t="shared" si="15"/>
        <v>7174.8548399275733</v>
      </c>
      <c r="K25" s="73">
        <f t="shared" si="20"/>
        <v>2.5999999999999999E-2</v>
      </c>
      <c r="L25" s="14">
        <f t="shared" si="16"/>
        <v>243.65576722008885</v>
      </c>
      <c r="N25" s="41">
        <f t="shared" si="21"/>
        <v>12</v>
      </c>
    </row>
    <row r="26" spans="2:21">
      <c r="B26" s="45">
        <f t="shared" si="12"/>
        <v>3040.8239749067088</v>
      </c>
      <c r="C26" s="75">
        <f t="shared" si="13"/>
        <v>29449465.899753492</v>
      </c>
      <c r="E26" s="30">
        <v>2028</v>
      </c>
      <c r="F26" s="45">
        <f t="shared" si="17"/>
        <v>286994.19359710295</v>
      </c>
      <c r="G26" s="73">
        <f t="shared" si="18"/>
        <v>0.04</v>
      </c>
      <c r="H26" s="45">
        <f t="shared" si="14"/>
        <v>13201.732905466735</v>
      </c>
      <c r="I26" s="73">
        <f t="shared" si="19"/>
        <v>4.5999999999999999E-2</v>
      </c>
      <c r="J26" s="45">
        <f t="shared" si="15"/>
        <v>7461.8490335246761</v>
      </c>
      <c r="K26" s="73">
        <f t="shared" si="20"/>
        <v>2.5999999999999999E-2</v>
      </c>
      <c r="L26" s="14">
        <f t="shared" si="16"/>
        <v>253.40199790889238</v>
      </c>
      <c r="N26" s="41">
        <f t="shared" si="21"/>
        <v>12</v>
      </c>
    </row>
    <row r="27" spans="2:21">
      <c r="B27" s="45">
        <f t="shared" si="12"/>
        <v>3162.4569339029767</v>
      </c>
      <c r="C27" s="75">
        <f t="shared" si="13"/>
        <v>29449465.899753492</v>
      </c>
      <c r="E27" s="30">
        <v>2029</v>
      </c>
      <c r="F27" s="45">
        <f t="shared" si="17"/>
        <v>298473.96134098707</v>
      </c>
      <c r="G27" s="73">
        <f t="shared" si="18"/>
        <v>0.04</v>
      </c>
      <c r="H27" s="45">
        <f t="shared" si="14"/>
        <v>13729.802221685404</v>
      </c>
      <c r="I27" s="73">
        <f t="shared" si="19"/>
        <v>4.5999999999999999E-2</v>
      </c>
      <c r="J27" s="45">
        <f t="shared" si="15"/>
        <v>7760.3229948656635</v>
      </c>
      <c r="K27" s="73">
        <f t="shared" si="20"/>
        <v>2.5999999999999999E-2</v>
      </c>
      <c r="L27" s="14">
        <f t="shared" si="16"/>
        <v>263.53807782524808</v>
      </c>
      <c r="N27" s="41">
        <f t="shared" si="21"/>
        <v>12</v>
      </c>
    </row>
    <row r="28" spans="2:21">
      <c r="C28" s="46">
        <v>29455800</v>
      </c>
    </row>
    <row r="29" spans="2:21" ht="25.5">
      <c r="F29" s="68" t="s">
        <v>43</v>
      </c>
      <c r="G29" s="68" t="s">
        <v>44</v>
      </c>
      <c r="H29" s="68" t="s">
        <v>45</v>
      </c>
      <c r="I29" s="68" t="s">
        <v>46</v>
      </c>
      <c r="J29" s="68" t="s">
        <v>47</v>
      </c>
      <c r="K29" s="68" t="s">
        <v>48</v>
      </c>
    </row>
    <row r="30" spans="2:21">
      <c r="F30" s="69">
        <f>+F18</f>
        <v>209207</v>
      </c>
      <c r="G30" s="69">
        <f>+F17</f>
        <v>186874</v>
      </c>
      <c r="H30" s="69">
        <f>+F16</f>
        <v>167915</v>
      </c>
      <c r="I30" s="69">
        <f>+J18</f>
        <v>5109</v>
      </c>
      <c r="J30" s="69">
        <f>+J17</f>
        <v>3934</v>
      </c>
      <c r="K30" s="69">
        <f>+J16</f>
        <v>2047</v>
      </c>
    </row>
    <row r="32" spans="2:21">
      <c r="C32" s="71">
        <f>+コピー!P6</f>
        <v>44116</v>
      </c>
      <c r="D32" s="44" t="str">
        <f>+コピー!R6</f>
        <v>1Q</v>
      </c>
      <c r="E32" s="35">
        <f>+コピー!Q6</f>
        <v>44044</v>
      </c>
      <c r="F32" s="31">
        <f>+コピー!S6</f>
        <v>44230</v>
      </c>
      <c r="G32" s="7">
        <f>+(F32-F35)/F35</f>
        <v>-0.39074617408432855</v>
      </c>
      <c r="H32" s="31">
        <f>+コピー!U6</f>
        <v>1335</v>
      </c>
      <c r="I32" s="7">
        <f t="shared" ref="I32:I35" si="22">+H32/F32</f>
        <v>3.0183133619715124E-2</v>
      </c>
      <c r="J32" s="31">
        <f>+コピー!Y6</f>
        <v>1282</v>
      </c>
      <c r="K32" s="7">
        <f t="shared" ref="K32:K35" si="23">+J32/F32</f>
        <v>2.8984851910468009E-2</v>
      </c>
      <c r="L32" s="32">
        <f>VALUE(SUBSTITUTE(コピー!AA6,"円","　"))</f>
        <v>43.5</v>
      </c>
    </row>
    <row r="33" spans="3:12">
      <c r="C33" s="71">
        <f>+コピー!P7</f>
        <v>44210</v>
      </c>
      <c r="D33" s="44" t="str">
        <f>+コピー!R7</f>
        <v>2Q</v>
      </c>
      <c r="E33" s="35">
        <f>+コピー!Q7</f>
        <v>44136</v>
      </c>
      <c r="F33" s="31">
        <f>+コピー!S7</f>
        <v>54404</v>
      </c>
      <c r="G33" s="7" t="e">
        <f t="shared" ref="G33:G35" si="24">+(F33-F36)/F36</f>
        <v>#DIV/0!</v>
      </c>
      <c r="H33" s="31">
        <f>+コピー!U7</f>
        <v>2902</v>
      </c>
      <c r="I33" s="7">
        <f t="shared" si="22"/>
        <v>5.3341666053966619E-2</v>
      </c>
      <c r="J33" s="31">
        <f>+コピー!Y7</f>
        <v>1865</v>
      </c>
      <c r="K33" s="7">
        <f t="shared" si="23"/>
        <v>3.4280567605323137E-2</v>
      </c>
      <c r="L33" s="32">
        <f>VALUE(SUBSTITUTE(コピー!AA7,"円","　"))</f>
        <v>63.3</v>
      </c>
    </row>
    <row r="34" spans="3:12">
      <c r="C34" s="71">
        <f>+コピー!P8</f>
        <v>44298</v>
      </c>
      <c r="D34" s="44" t="str">
        <f>+コピー!R8</f>
        <v>3Q</v>
      </c>
      <c r="E34" s="35">
        <f>+コピー!Q8</f>
        <v>44228</v>
      </c>
      <c r="F34" s="31">
        <f>+コピー!S8</f>
        <v>46861</v>
      </c>
      <c r="G34" s="7" t="e">
        <f t="shared" si="24"/>
        <v>#DIV/0!</v>
      </c>
      <c r="H34" s="31">
        <f>+コピー!U8</f>
        <v>1827</v>
      </c>
      <c r="I34" s="7">
        <f t="shared" si="22"/>
        <v>3.8987644309767186E-2</v>
      </c>
      <c r="J34" s="31">
        <f>+コピー!Y8</f>
        <v>1200</v>
      </c>
      <c r="K34" s="7">
        <f t="shared" si="23"/>
        <v>2.5607648150914406E-2</v>
      </c>
      <c r="L34" s="32">
        <f>VALUE(SUBSTITUTE(コピー!AA8,"円","　"))</f>
        <v>40.700000000000003</v>
      </c>
    </row>
    <row r="35" spans="3:12">
      <c r="C35" s="71">
        <f>+コピー!P9</f>
        <v>44389</v>
      </c>
      <c r="D35" s="44" t="str">
        <f>+コピー!R9</f>
        <v>本</v>
      </c>
      <c r="E35" s="35">
        <f>+コピー!Q9</f>
        <v>44317</v>
      </c>
      <c r="F35" s="31">
        <f>+コピー!S9</f>
        <v>72597</v>
      </c>
      <c r="G35" s="7" t="e">
        <f t="shared" si="24"/>
        <v>#DIV/0!</v>
      </c>
      <c r="H35" s="31">
        <f>+コピー!U9</f>
        <v>4935</v>
      </c>
      <c r="I35" s="7">
        <f t="shared" si="22"/>
        <v>6.7978015620480184E-2</v>
      </c>
      <c r="J35" s="31">
        <f>+コピー!Y9</f>
        <v>2821</v>
      </c>
      <c r="K35" s="7">
        <f t="shared" si="23"/>
        <v>3.8858355028444702E-2</v>
      </c>
      <c r="L35" s="32">
        <f>VALUE(SUBSTITUTE(コピー!AA9,"円","　"))</f>
        <v>95.8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5566-EA9F-48C1-A02B-D03241800540}">
  <dimension ref="A1:S3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4" sqref="A4:A6"/>
    </sheetView>
  </sheetViews>
  <sheetFormatPr defaultRowHeight="12"/>
  <cols>
    <col min="1" max="1" width="9.375" style="1" customWidth="1"/>
    <col min="2" max="2" width="5.375" style="44" customWidth="1"/>
    <col min="3" max="3" width="8.375" style="44" bestFit="1" customWidth="1"/>
    <col min="4" max="4" width="7.875" style="44" customWidth="1"/>
    <col min="5" max="5" width="9" style="44" bestFit="1" customWidth="1"/>
    <col min="6" max="6" width="7.875" style="44" customWidth="1"/>
    <col min="7" max="7" width="6.875" style="44" customWidth="1"/>
    <col min="8" max="8" width="6.25" style="44" customWidth="1"/>
    <col min="9" max="9" width="6.625" style="44" customWidth="1"/>
    <col min="10" max="10" width="6.25" style="44" customWidth="1"/>
    <col min="11" max="11" width="6.5" style="44" customWidth="1"/>
    <col min="12" max="12" width="5.125" style="44" customWidth="1"/>
    <col min="13" max="13" width="5.75" style="44" customWidth="1"/>
    <col min="14" max="14" width="5" style="44" customWidth="1"/>
    <col min="15" max="15" width="4.625" style="44" customWidth="1"/>
    <col min="16" max="16" width="4.5" style="44" customWidth="1"/>
    <col min="17" max="17" width="5.25" style="44" customWidth="1"/>
    <col min="18" max="18" width="6.5" style="44" customWidth="1"/>
    <col min="19" max="19" width="6.125" style="44" customWidth="1"/>
    <col min="20" max="20" width="1.875" style="44" customWidth="1"/>
    <col min="21" max="28" width="9" style="44"/>
    <col min="29" max="29" width="5.125" style="44" customWidth="1"/>
    <col min="30" max="16384" width="9" style="44"/>
  </cols>
  <sheetData>
    <row r="1" spans="1:1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3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2" t="s">
        <v>55</v>
      </c>
      <c r="S1" s="72" t="s">
        <v>56</v>
      </c>
    </row>
    <row r="2" spans="1:19" ht="41.25" customHeight="1" thickBot="1">
      <c r="A2" s="58" t="s">
        <v>35</v>
      </c>
      <c r="B2" s="41">
        <v>2409</v>
      </c>
      <c r="C2" s="9"/>
      <c r="D2" s="9"/>
      <c r="E2" s="35">
        <f>+E18</f>
        <v>43952</v>
      </c>
      <c r="F2" s="48">
        <f>+F18</f>
        <v>209207</v>
      </c>
      <c r="G2" s="49"/>
      <c r="H2" s="9">
        <f>+H18</f>
        <v>9873</v>
      </c>
      <c r="I2" s="50">
        <f>+H2/F2</f>
        <v>4.719249355901093E-2</v>
      </c>
      <c r="J2" s="48">
        <f>+J18</f>
        <v>5109</v>
      </c>
      <c r="K2" s="50">
        <f>+J2/F2</f>
        <v>2.4420788979336257E-2</v>
      </c>
      <c r="L2" s="9">
        <f>+L18</f>
        <v>173.5</v>
      </c>
      <c r="M2" s="9">
        <f>+M18</f>
        <v>718.9</v>
      </c>
      <c r="N2" s="16">
        <f t="shared" ref="N2" si="0">+B2/L2</f>
        <v>13.884726224783861</v>
      </c>
      <c r="O2" s="17">
        <f>+B2/M2</f>
        <v>3.3509528446237309</v>
      </c>
      <c r="P2" s="51">
        <f>+P18</f>
        <v>70</v>
      </c>
      <c r="Q2" s="52">
        <f t="shared" ref="Q2" si="1">+P2/B2</f>
        <v>2.9057700290577002E-2</v>
      </c>
      <c r="R2" s="52"/>
      <c r="S2" s="52"/>
    </row>
    <row r="3" spans="1:19" ht="15.75" customHeight="1">
      <c r="A3" s="66">
        <v>44300</v>
      </c>
      <c r="B3" s="85" t="s">
        <v>28</v>
      </c>
      <c r="C3" s="86"/>
      <c r="D3" s="86"/>
      <c r="E3" s="53">
        <f>+G19</f>
        <v>-7.2720638729424233E-2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1"/>
      <c r="S3" s="81"/>
    </row>
    <row r="4" spans="1:19" ht="15.75" customHeight="1">
      <c r="B4" s="89" t="s">
        <v>29</v>
      </c>
      <c r="C4" s="90"/>
      <c r="D4" s="90"/>
      <c r="E4" s="54">
        <f>+K19</f>
        <v>2.9877315371662255E-2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1"/>
      <c r="S4" s="81"/>
    </row>
    <row r="5" spans="1:19" ht="15.75" customHeight="1">
      <c r="B5" s="89" t="s">
        <v>11</v>
      </c>
      <c r="C5" s="90"/>
      <c r="D5" s="90"/>
      <c r="E5" s="55">
        <f>+N19</f>
        <v>12.391525423728813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1"/>
      <c r="S5" s="81"/>
    </row>
    <row r="6" spans="1:19" ht="15.75" customHeight="1">
      <c r="A6" s="67"/>
      <c r="B6" s="89" t="s">
        <v>31</v>
      </c>
      <c r="C6" s="90"/>
      <c r="D6" s="90"/>
      <c r="E6" s="55">
        <f>+B24</f>
        <v>2841.4826384654448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1"/>
      <c r="S6" s="81"/>
    </row>
    <row r="7" spans="1:19" ht="15.75" customHeight="1" thickBot="1">
      <c r="B7" s="91" t="s">
        <v>32</v>
      </c>
      <c r="C7" s="92"/>
      <c r="D7" s="92"/>
      <c r="E7" s="56">
        <f>+D24</f>
        <v>0.17952786984866947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1"/>
      <c r="S7" s="81"/>
    </row>
    <row r="8" spans="1:19" ht="13.5">
      <c r="A8" s="33" t="s">
        <v>15</v>
      </c>
      <c r="C8" s="1" t="s">
        <v>27</v>
      </c>
      <c r="G8" s="13">
        <f>AVERAGE(G9:G18)</f>
        <v>4.3731909894016097E-2</v>
      </c>
      <c r="I8" s="13">
        <f>AVERAGE(I9:I18)</f>
        <v>2.6001879197163125E-2</v>
      </c>
      <c r="K8" s="13">
        <f>AVERAGE(K9:K18)</f>
        <v>8.6832702665402169E-3</v>
      </c>
      <c r="N8" s="77">
        <f>AVERAGE(N9:N18)</f>
        <v>12.822810266024538</v>
      </c>
      <c r="O8" s="76">
        <f>AVERAGE(O9:O18)</f>
        <v>1.6321677183656913</v>
      </c>
    </row>
    <row r="9" spans="1:19">
      <c r="A9" s="1">
        <v>1419</v>
      </c>
      <c r="B9" s="41"/>
      <c r="C9" s="46" t="e">
        <f t="shared" ref="C9:C16" si="2">+J9/L9*1000000</f>
        <v>#VALUE!</v>
      </c>
      <c r="E9" s="35">
        <f>+コピー!B2</f>
        <v>40664</v>
      </c>
      <c r="F9" s="31">
        <f>+コピー!C2</f>
        <v>148971</v>
      </c>
      <c r="G9" s="7"/>
      <c r="H9" s="31">
        <f>+コピー!E2</f>
        <v>1015</v>
      </c>
      <c r="I9" s="7">
        <f t="shared" ref="I9:I19" si="3">+H9/F9</f>
        <v>6.8134066361909369E-3</v>
      </c>
      <c r="J9" s="31">
        <f>+コピー!I2</f>
        <v>-177</v>
      </c>
      <c r="K9" s="7">
        <f t="shared" ref="K9:K19" si="4">+J9/F9</f>
        <v>-1.1881507138973358E-3</v>
      </c>
      <c r="L9" s="32" t="e">
        <f>VALUE(SUBSTITUTE(コピー!K2,"円","　"))</f>
        <v>#VALUE!</v>
      </c>
      <c r="M9" s="32">
        <f>VALUE(SUBSTITUTE(コピー!L2,"円","　"))</f>
        <v>130.80000000000001</v>
      </c>
      <c r="N9" s="10"/>
      <c r="O9" s="10"/>
    </row>
    <row r="10" spans="1:19">
      <c r="B10" s="41"/>
      <c r="C10" s="46">
        <f t="shared" si="2"/>
        <v>29436090.22556391</v>
      </c>
      <c r="E10" s="35">
        <f>+コピー!B3</f>
        <v>41030</v>
      </c>
      <c r="F10" s="31">
        <f>+コピー!C3</f>
        <v>169651</v>
      </c>
      <c r="G10" s="7">
        <f t="shared" ref="G10:G19" si="5">+(F10-F9)/F9</f>
        <v>0.13881896476495426</v>
      </c>
      <c r="H10" s="31">
        <f>+コピー!E3</f>
        <v>4075</v>
      </c>
      <c r="I10" s="7">
        <f t="shared" si="3"/>
        <v>2.4019899676394479E-2</v>
      </c>
      <c r="J10" s="31">
        <f>+コピー!I3</f>
        <v>783</v>
      </c>
      <c r="K10" s="7">
        <f t="shared" si="4"/>
        <v>4.6153574102127306E-3</v>
      </c>
      <c r="L10" s="32">
        <f>VALUE(SUBSTITUTE(コピー!K3,"円","　"))</f>
        <v>26.6</v>
      </c>
      <c r="M10" s="32">
        <f>VALUE(SUBSTITUTE(コピー!L3,"円","　"))</f>
        <v>158.4</v>
      </c>
      <c r="N10" s="10"/>
      <c r="O10" s="10"/>
    </row>
    <row r="11" spans="1:19">
      <c r="A11" s="9"/>
      <c r="B11" s="41">
        <v>1100</v>
      </c>
      <c r="C11" s="46">
        <f t="shared" si="2"/>
        <v>29454949.944382645</v>
      </c>
      <c r="E11" s="35">
        <f>+コピー!B4</f>
        <v>41395</v>
      </c>
      <c r="F11" s="31">
        <f>+コピー!C4</f>
        <v>152323</v>
      </c>
      <c r="G11" s="7">
        <f t="shared" si="5"/>
        <v>-0.10213909732332849</v>
      </c>
      <c r="H11" s="31">
        <f>+コピー!E4</f>
        <v>5286</v>
      </c>
      <c r="I11" s="7">
        <f t="shared" si="3"/>
        <v>3.4702572822226455E-2</v>
      </c>
      <c r="J11" s="31">
        <f>+コピー!I4</f>
        <v>2648</v>
      </c>
      <c r="K11" s="7">
        <f t="shared" si="4"/>
        <v>1.738411139486486E-2</v>
      </c>
      <c r="L11" s="32">
        <f>VALUE(SUBSTITUTE(コピー!K4,"円","　"))</f>
        <v>89.9</v>
      </c>
      <c r="M11" s="32">
        <f>VALUE(SUBSTITUTE(コピー!L4,"円","　"))</f>
        <v>483.5</v>
      </c>
      <c r="N11" s="10">
        <f t="shared" ref="N11:N19" si="6">+B11/L11</f>
        <v>12.235817575083425</v>
      </c>
      <c r="O11" s="10">
        <f t="shared" ref="O11:O18" si="7">+B11/M11</f>
        <v>2.2750775594622543</v>
      </c>
      <c r="P11" s="31">
        <f>VALUE(SUBSTITUTE(コピー!O4,"円","　"))</f>
        <v>25.8</v>
      </c>
      <c r="Q11" s="7">
        <f t="shared" ref="Q11:Q19" si="8">+P11/B11</f>
        <v>2.3454545454545454E-2</v>
      </c>
      <c r="R11" s="4">
        <v>70135</v>
      </c>
      <c r="S11" s="4">
        <v>14244</v>
      </c>
    </row>
    <row r="12" spans="1:19">
      <c r="B12" s="41">
        <v>700</v>
      </c>
      <c r="C12" s="46">
        <f t="shared" si="2"/>
        <v>29451114.922813036</v>
      </c>
      <c r="E12" s="35">
        <f>+コピー!B5</f>
        <v>41760</v>
      </c>
      <c r="F12" s="31">
        <f>+コピー!C5</f>
        <v>169528</v>
      </c>
      <c r="G12" s="7">
        <f t="shared" si="5"/>
        <v>0.1129507690893693</v>
      </c>
      <c r="H12" s="31">
        <f>+コピー!E5</f>
        <v>4580</v>
      </c>
      <c r="I12" s="7">
        <f t="shared" si="3"/>
        <v>2.7016186116747675E-2</v>
      </c>
      <c r="J12" s="31">
        <f>+コピー!I5</f>
        <v>1717</v>
      </c>
      <c r="K12" s="7">
        <f t="shared" si="4"/>
        <v>1.0128120428483791E-2</v>
      </c>
      <c r="L12" s="32">
        <f>VALUE(SUBSTITUTE(コピー!K5,"円","　"))</f>
        <v>58.3</v>
      </c>
      <c r="M12" s="32">
        <f>VALUE(SUBSTITUTE(コピー!L5,"円","　"))</f>
        <v>517.6</v>
      </c>
      <c r="N12" s="10">
        <f t="shared" si="6"/>
        <v>12.006861063464838</v>
      </c>
      <c r="O12" s="10">
        <f t="shared" si="7"/>
        <v>1.3523956723338484</v>
      </c>
      <c r="P12" s="31">
        <f>VALUE(SUBSTITUTE(コピー!O5,"円","　"))</f>
        <v>26</v>
      </c>
      <c r="Q12" s="7">
        <f t="shared" si="8"/>
        <v>3.7142857142857144E-2</v>
      </c>
      <c r="R12" s="4">
        <v>86408</v>
      </c>
      <c r="S12" s="4">
        <v>15248</v>
      </c>
    </row>
    <row r="13" spans="1:19">
      <c r="B13" s="41">
        <v>550</v>
      </c>
      <c r="C13" s="46" t="e">
        <f t="shared" si="2"/>
        <v>#VALUE!</v>
      </c>
      <c r="E13" s="35">
        <f>+コピー!B6</f>
        <v>42125</v>
      </c>
      <c r="F13" s="31">
        <f>+コピー!C6</f>
        <v>149570</v>
      </c>
      <c r="G13" s="7">
        <f t="shared" si="5"/>
        <v>-0.11772686517861357</v>
      </c>
      <c r="H13" s="31">
        <f>+コピー!E6</f>
        <v>2284</v>
      </c>
      <c r="I13" s="7">
        <f t="shared" si="3"/>
        <v>1.5270441933542822E-2</v>
      </c>
      <c r="J13" s="31">
        <f>+コピー!I6</f>
        <v>-641</v>
      </c>
      <c r="K13" s="7">
        <f t="shared" si="4"/>
        <v>-4.2856187738182791E-3</v>
      </c>
      <c r="L13" s="32" t="e">
        <f>VALUE(SUBSTITUTE(コピー!K6,"円","　"))</f>
        <v>#VALUE!</v>
      </c>
      <c r="M13" s="32">
        <f>VALUE(SUBSTITUTE(コピー!L6,"円","　"))</f>
        <v>477.3</v>
      </c>
      <c r="N13" s="10"/>
      <c r="O13" s="10">
        <f t="shared" si="7"/>
        <v>1.152315105803478</v>
      </c>
      <c r="P13" s="31">
        <f>VALUE(SUBSTITUTE(コピー!O6,"円","　"))</f>
        <v>10</v>
      </c>
      <c r="Q13" s="7">
        <f t="shared" si="8"/>
        <v>1.8181818181818181E-2</v>
      </c>
      <c r="R13" s="4">
        <v>87071</v>
      </c>
      <c r="S13" s="4">
        <v>14059</v>
      </c>
    </row>
    <row r="14" spans="1:19">
      <c r="B14" s="41">
        <v>470</v>
      </c>
      <c r="C14" s="46" t="e">
        <f t="shared" si="2"/>
        <v>#VALUE!</v>
      </c>
      <c r="E14" s="35">
        <f>+コピー!B7</f>
        <v>42491</v>
      </c>
      <c r="F14" s="31">
        <f>+コピー!C7</f>
        <v>138379</v>
      </c>
      <c r="G14" s="7">
        <f t="shared" si="5"/>
        <v>-7.482115397472755E-2</v>
      </c>
      <c r="H14" s="31">
        <f>+コピー!E7</f>
        <v>1803</v>
      </c>
      <c r="I14" s="7">
        <f t="shared" si="3"/>
        <v>1.3029433656840995E-2</v>
      </c>
      <c r="J14" s="31">
        <f>+コピー!I7</f>
        <v>-446</v>
      </c>
      <c r="K14" s="7">
        <f t="shared" si="4"/>
        <v>-3.223032396534156E-3</v>
      </c>
      <c r="L14" s="32" t="e">
        <f>VALUE(SUBSTITUTE(コピー!K7,"円","　"))</f>
        <v>#VALUE!</v>
      </c>
      <c r="M14" s="32">
        <f>VALUE(SUBSTITUTE(コピー!L7,"円","　"))</f>
        <v>452</v>
      </c>
      <c r="N14" s="10"/>
      <c r="O14" s="10">
        <f t="shared" si="7"/>
        <v>1.0398230088495575</v>
      </c>
      <c r="P14" s="31">
        <f>VALUE(SUBSTITUTE(コピー!O7,"円","　"))</f>
        <v>10</v>
      </c>
      <c r="Q14" s="7">
        <f t="shared" si="8"/>
        <v>2.1276595744680851E-2</v>
      </c>
      <c r="R14" s="4">
        <v>83866</v>
      </c>
      <c r="S14" s="4">
        <v>13314</v>
      </c>
    </row>
    <row r="15" spans="1:19">
      <c r="B15" s="41">
        <v>630</v>
      </c>
      <c r="C15" s="46">
        <f t="shared" si="2"/>
        <v>29444444.444444444</v>
      </c>
      <c r="E15" s="35">
        <f>+コピー!B8</f>
        <v>42856</v>
      </c>
      <c r="F15" s="31">
        <f>+コピー!C8</f>
        <v>157001</v>
      </c>
      <c r="G15" s="7">
        <f t="shared" si="5"/>
        <v>0.13457244235035662</v>
      </c>
      <c r="H15" s="31">
        <f>+コピー!E8</f>
        <v>3901</v>
      </c>
      <c r="I15" s="7">
        <f t="shared" si="3"/>
        <v>2.4846975496971357E-2</v>
      </c>
      <c r="J15" s="31">
        <f>+コピー!I8</f>
        <v>901</v>
      </c>
      <c r="K15" s="7">
        <f t="shared" si="4"/>
        <v>5.7388169502105082E-3</v>
      </c>
      <c r="L15" s="32">
        <f>VALUE(SUBSTITUTE(コピー!K8,"円","　"))</f>
        <v>30.6</v>
      </c>
      <c r="M15" s="32">
        <f>VALUE(SUBSTITUTE(コピー!L8,"円","　"))</f>
        <v>472.5</v>
      </c>
      <c r="N15" s="10">
        <f t="shared" si="6"/>
        <v>20.588235294117645</v>
      </c>
      <c r="O15" s="10">
        <f t="shared" si="7"/>
        <v>1.3333333333333333</v>
      </c>
      <c r="P15" s="31">
        <f>VALUE(SUBSTITUTE(コピー!O8,"円","　"))</f>
        <v>15</v>
      </c>
      <c r="Q15" s="7">
        <f>+P10/B15</f>
        <v>0</v>
      </c>
      <c r="R15" s="4">
        <v>83350</v>
      </c>
      <c r="S15" s="4">
        <v>13920</v>
      </c>
    </row>
    <row r="16" spans="1:19">
      <c r="B16" s="41">
        <v>1000</v>
      </c>
      <c r="C16" s="46">
        <f t="shared" si="2"/>
        <v>29453237.410071943</v>
      </c>
      <c r="E16" s="35">
        <f>+コピー!B9</f>
        <v>43221</v>
      </c>
      <c r="F16" s="31">
        <f>+コピー!C9</f>
        <v>167915</v>
      </c>
      <c r="G16" s="7">
        <f t="shared" si="5"/>
        <v>6.9515480793115966E-2</v>
      </c>
      <c r="H16" s="31">
        <f>+コピー!E9</f>
        <v>4653</v>
      </c>
      <c r="I16" s="7">
        <f t="shared" si="3"/>
        <v>2.7710448738945299E-2</v>
      </c>
      <c r="J16" s="31">
        <f>+コピー!I9</f>
        <v>2047</v>
      </c>
      <c r="K16" s="7">
        <f t="shared" si="4"/>
        <v>1.2190691719024507E-2</v>
      </c>
      <c r="L16" s="32">
        <f>VALUE(SUBSTITUTE(コピー!K9,"円","　"))</f>
        <v>69.5</v>
      </c>
      <c r="M16" s="32">
        <f>VALUE(SUBSTITUTE(コピー!L9,"円","　"))</f>
        <v>525.79999999999995</v>
      </c>
      <c r="N16" s="10">
        <f t="shared" si="6"/>
        <v>14.388489208633093</v>
      </c>
      <c r="O16" s="10">
        <f t="shared" si="7"/>
        <v>1.9018638265500192</v>
      </c>
      <c r="P16" s="31">
        <f>VALUE(SUBSTITUTE(コピー!O9,"円","　"))</f>
        <v>30</v>
      </c>
      <c r="Q16" s="7">
        <f t="shared" si="8"/>
        <v>0.03</v>
      </c>
      <c r="R16" s="4">
        <v>90785</v>
      </c>
      <c r="S16" s="4">
        <v>15488</v>
      </c>
    </row>
    <row r="17" spans="2:19">
      <c r="B17" s="41">
        <v>1500</v>
      </c>
      <c r="C17" s="46">
        <f>+J17/L17*1000000</f>
        <v>29446107.784431137</v>
      </c>
      <c r="E17" s="35">
        <f>+コピー!B10</f>
        <v>43586</v>
      </c>
      <c r="F17" s="31">
        <f>+コピー!C10</f>
        <v>186874</v>
      </c>
      <c r="G17" s="7">
        <f t="shared" si="5"/>
        <v>0.11290831670785814</v>
      </c>
      <c r="H17" s="31">
        <f>+コピー!E10</f>
        <v>7366</v>
      </c>
      <c r="I17" s="7">
        <f t="shared" si="3"/>
        <v>3.9416933334760318E-2</v>
      </c>
      <c r="J17" s="31">
        <f>+コピー!I10</f>
        <v>3934</v>
      </c>
      <c r="K17" s="7">
        <f t="shared" si="4"/>
        <v>2.1051617667519291E-2</v>
      </c>
      <c r="L17" s="32">
        <f>VALUE(SUBSTITUTE(コピー!K10,"円","　"))</f>
        <v>133.6</v>
      </c>
      <c r="M17" s="32">
        <f>VALUE(SUBSTITUTE(コピー!L10,"円","　"))</f>
        <v>615.70000000000005</v>
      </c>
      <c r="N17" s="10">
        <f t="shared" si="6"/>
        <v>11.227544910179642</v>
      </c>
      <c r="O17" s="10">
        <f t="shared" si="7"/>
        <v>2.4362514211466624</v>
      </c>
      <c r="P17" s="31">
        <f>VALUE(SUBSTITUTE(コピー!O10,"円","　"))</f>
        <v>53</v>
      </c>
      <c r="Q17" s="7">
        <f t="shared" si="8"/>
        <v>3.5333333333333335E-2</v>
      </c>
      <c r="R17" s="4">
        <v>89497</v>
      </c>
      <c r="S17" s="4">
        <v>18190</v>
      </c>
    </row>
    <row r="18" spans="2:19">
      <c r="B18" s="41">
        <v>1126</v>
      </c>
      <c r="C18" s="46">
        <f>+J18/L18*1000000</f>
        <v>29446685.878962535</v>
      </c>
      <c r="D18" s="71">
        <v>44025</v>
      </c>
      <c r="E18" s="35">
        <f>+コピー!B11</f>
        <v>43952</v>
      </c>
      <c r="F18" s="31">
        <f>+コピー!C11</f>
        <v>209207</v>
      </c>
      <c r="G18" s="7">
        <f t="shared" si="5"/>
        <v>0.11950833181716022</v>
      </c>
      <c r="H18" s="31">
        <f>+コピー!E11</f>
        <v>9873</v>
      </c>
      <c r="I18" s="7">
        <f t="shared" si="3"/>
        <v>4.719249355901093E-2</v>
      </c>
      <c r="J18" s="31">
        <f>+コピー!I11</f>
        <v>5109</v>
      </c>
      <c r="K18" s="7">
        <f t="shared" si="4"/>
        <v>2.4420788979336257E-2</v>
      </c>
      <c r="L18" s="32">
        <f>VALUE(SUBSTITUTE(コピー!K11,"円","　"))</f>
        <v>173.5</v>
      </c>
      <c r="M18" s="32">
        <f>VALUE(SUBSTITUTE(コピー!L11,"円","　"))</f>
        <v>718.9</v>
      </c>
      <c r="N18" s="10">
        <f t="shared" si="6"/>
        <v>6.4899135446685881</v>
      </c>
      <c r="O18" s="10">
        <f t="shared" si="7"/>
        <v>1.5662818194463766</v>
      </c>
      <c r="P18" s="31">
        <f>VALUE(SUBSTITUTE(コピー!O11,"円","　"))</f>
        <v>70</v>
      </c>
      <c r="Q18" s="7">
        <f t="shared" si="8"/>
        <v>6.216696269982238E-2</v>
      </c>
      <c r="R18" s="4">
        <v>101713</v>
      </c>
      <c r="S18" s="4">
        <v>21232</v>
      </c>
    </row>
    <row r="19" spans="2:19">
      <c r="B19" s="41">
        <v>2437</v>
      </c>
      <c r="C19" s="75">
        <f t="shared" ref="C19:C27" si="9">+C18</f>
        <v>29446685.878962535</v>
      </c>
      <c r="E19" s="30">
        <v>2021</v>
      </c>
      <c r="F19" s="31">
        <f>+AVERAGE(F32:F34)*4</f>
        <v>193993.33333333334</v>
      </c>
      <c r="G19" s="7">
        <f t="shared" si="5"/>
        <v>-7.2720638729424233E-2</v>
      </c>
      <c r="H19" s="31">
        <f>+AVERAGE(H32:H34)*4</f>
        <v>8085.333333333333</v>
      </c>
      <c r="I19" s="7">
        <f t="shared" si="3"/>
        <v>4.1678408192721395E-2</v>
      </c>
      <c r="J19" s="31">
        <f>+AVERAGE(J32:J34)*4</f>
        <v>5796</v>
      </c>
      <c r="K19" s="7">
        <f t="shared" si="4"/>
        <v>2.9877315371662255E-2</v>
      </c>
      <c r="L19" s="31">
        <f>+AVERAGE(L32:L34)*4</f>
        <v>196.66666666666666</v>
      </c>
      <c r="N19" s="10">
        <f t="shared" si="6"/>
        <v>12.391525423728813</v>
      </c>
      <c r="P19" s="31">
        <f>VALUE(SUBSTITUTE(コピー!O12,"円","　"))</f>
        <v>100</v>
      </c>
      <c r="Q19" s="7">
        <f t="shared" si="8"/>
        <v>4.103405826836274E-2</v>
      </c>
    </row>
    <row r="20" spans="2:19">
      <c r="B20" s="45">
        <f t="shared" ref="B20:B27" si="10">+L20*N20</f>
        <v>2524.6205211538459</v>
      </c>
      <c r="C20" s="75">
        <f t="shared" si="9"/>
        <v>29446685.878962535</v>
      </c>
      <c r="E20" s="30">
        <v>2022</v>
      </c>
      <c r="F20" s="45">
        <f>+F18*(1+G20)</f>
        <v>215483.21</v>
      </c>
      <c r="G20" s="73">
        <v>0.03</v>
      </c>
      <c r="H20" s="45">
        <f t="shared" ref="H20:H27" si="11">+F20*I20</f>
        <v>8188.3619799999997</v>
      </c>
      <c r="I20" s="73">
        <v>3.7999999999999999E-2</v>
      </c>
      <c r="J20" s="45">
        <f t="shared" ref="J20:J27" si="12">+F20*K20</f>
        <v>4956.1138299999993</v>
      </c>
      <c r="K20" s="73">
        <v>2.3E-2</v>
      </c>
      <c r="L20" s="14">
        <f t="shared" ref="L20:L27" si="13">+J20/C$18*1000000</f>
        <v>168.30803474358973</v>
      </c>
      <c r="N20" s="41">
        <v>15</v>
      </c>
    </row>
    <row r="21" spans="2:19">
      <c r="B21" s="45">
        <f t="shared" si="10"/>
        <v>2600.3591367884615</v>
      </c>
      <c r="C21" s="75">
        <f t="shared" si="9"/>
        <v>29446685.878962535</v>
      </c>
      <c r="E21" s="30">
        <v>2023</v>
      </c>
      <c r="F21" s="45">
        <f t="shared" ref="F21:F27" si="14">+F20*(1+G21)</f>
        <v>221947.70629999999</v>
      </c>
      <c r="G21" s="73">
        <f t="shared" ref="G21:G27" si="15">+G20</f>
        <v>0.03</v>
      </c>
      <c r="H21" s="45">
        <f t="shared" si="11"/>
        <v>8434.0128394000003</v>
      </c>
      <c r="I21" s="73">
        <f t="shared" ref="I21:I27" si="16">+I20</f>
        <v>3.7999999999999999E-2</v>
      </c>
      <c r="J21" s="45">
        <f t="shared" si="12"/>
        <v>5104.7972448999999</v>
      </c>
      <c r="K21" s="73">
        <f t="shared" ref="K21:K27" si="17">+K20</f>
        <v>2.3E-2</v>
      </c>
      <c r="L21" s="14">
        <f t="shared" si="13"/>
        <v>173.35727578589743</v>
      </c>
      <c r="N21" s="41">
        <f t="shared" ref="N21:N27" si="18">+N20</f>
        <v>15</v>
      </c>
    </row>
    <row r="22" spans="2:19">
      <c r="B22" s="45">
        <f t="shared" si="10"/>
        <v>2678.3699108921155</v>
      </c>
      <c r="C22" s="75">
        <f t="shared" si="9"/>
        <v>29446685.878962535</v>
      </c>
      <c r="E22" s="30">
        <v>2024</v>
      </c>
      <c r="F22" s="45">
        <f t="shared" si="14"/>
        <v>228606.13748899999</v>
      </c>
      <c r="G22" s="73">
        <f t="shared" si="15"/>
        <v>0.03</v>
      </c>
      <c r="H22" s="45">
        <f t="shared" si="11"/>
        <v>8687.0332245819991</v>
      </c>
      <c r="I22" s="73">
        <f t="shared" si="16"/>
        <v>3.7999999999999999E-2</v>
      </c>
      <c r="J22" s="45">
        <f t="shared" si="12"/>
        <v>5257.9411622469997</v>
      </c>
      <c r="K22" s="73">
        <f t="shared" si="17"/>
        <v>2.3E-2</v>
      </c>
      <c r="L22" s="14">
        <f t="shared" si="13"/>
        <v>178.55799405947437</v>
      </c>
      <c r="N22" s="41">
        <f t="shared" si="18"/>
        <v>15</v>
      </c>
    </row>
    <row r="23" spans="2:19">
      <c r="B23" s="45">
        <f t="shared" si="10"/>
        <v>2758.7210082188785</v>
      </c>
      <c r="C23" s="75">
        <f t="shared" si="9"/>
        <v>29446685.878962535</v>
      </c>
      <c r="E23" s="30">
        <v>2025</v>
      </c>
      <c r="F23" s="45">
        <f t="shared" si="14"/>
        <v>235464.32161366998</v>
      </c>
      <c r="G23" s="73">
        <f t="shared" si="15"/>
        <v>0.03</v>
      </c>
      <c r="H23" s="45">
        <f t="shared" si="11"/>
        <v>8947.6442213194587</v>
      </c>
      <c r="I23" s="73">
        <f t="shared" si="16"/>
        <v>3.7999999999999999E-2</v>
      </c>
      <c r="J23" s="45">
        <f t="shared" si="12"/>
        <v>5415.6793971144098</v>
      </c>
      <c r="K23" s="73">
        <f t="shared" si="17"/>
        <v>2.3E-2</v>
      </c>
      <c r="L23" s="14">
        <f t="shared" si="13"/>
        <v>183.91473388125857</v>
      </c>
      <c r="N23" s="41">
        <f t="shared" si="18"/>
        <v>15</v>
      </c>
    </row>
    <row r="24" spans="2:19" ht="13.5">
      <c r="B24" s="45">
        <f t="shared" si="10"/>
        <v>2841.4826384654448</v>
      </c>
      <c r="C24" s="75">
        <f t="shared" si="9"/>
        <v>29446685.878962535</v>
      </c>
      <c r="D24" s="47">
        <f>+(B24-B2)/B2</f>
        <v>0.17952786984866947</v>
      </c>
      <c r="E24" s="30">
        <v>2026</v>
      </c>
      <c r="F24" s="45">
        <f t="shared" si="14"/>
        <v>242528.25126208007</v>
      </c>
      <c r="G24" s="73">
        <f t="shared" si="15"/>
        <v>0.03</v>
      </c>
      <c r="H24" s="45">
        <f t="shared" si="11"/>
        <v>9216.0735479590421</v>
      </c>
      <c r="I24" s="73">
        <f t="shared" si="16"/>
        <v>3.7999999999999999E-2</v>
      </c>
      <c r="J24" s="45">
        <f t="shared" si="12"/>
        <v>5578.1497790278418</v>
      </c>
      <c r="K24" s="73">
        <f t="shared" si="17"/>
        <v>2.3E-2</v>
      </c>
      <c r="L24" s="14">
        <f t="shared" si="13"/>
        <v>189.43217589769631</v>
      </c>
      <c r="N24" s="41">
        <f t="shared" si="18"/>
        <v>15</v>
      </c>
    </row>
    <row r="25" spans="2:19">
      <c r="B25" s="45">
        <f t="shared" si="10"/>
        <v>2926.7271176194081</v>
      </c>
      <c r="C25" s="75">
        <f t="shared" si="9"/>
        <v>29446685.878962535</v>
      </c>
      <c r="E25" s="30">
        <v>2027</v>
      </c>
      <c r="F25" s="45">
        <f t="shared" si="14"/>
        <v>249804.09879994247</v>
      </c>
      <c r="G25" s="73">
        <f t="shared" si="15"/>
        <v>0.03</v>
      </c>
      <c r="H25" s="45">
        <f t="shared" si="11"/>
        <v>9492.5557543978139</v>
      </c>
      <c r="I25" s="73">
        <f t="shared" si="16"/>
        <v>3.7999999999999999E-2</v>
      </c>
      <c r="J25" s="45">
        <f t="shared" si="12"/>
        <v>5745.4942723986769</v>
      </c>
      <c r="K25" s="73">
        <f t="shared" si="17"/>
        <v>2.3E-2</v>
      </c>
      <c r="L25" s="14">
        <f t="shared" si="13"/>
        <v>195.11514117462721</v>
      </c>
      <c r="N25" s="41">
        <f t="shared" si="18"/>
        <v>15</v>
      </c>
    </row>
    <row r="26" spans="2:19">
      <c r="B26" s="45">
        <f t="shared" si="10"/>
        <v>3014.528931147991</v>
      </c>
      <c r="C26" s="75">
        <f t="shared" si="9"/>
        <v>29446685.878962535</v>
      </c>
      <c r="E26" s="30">
        <v>2028</v>
      </c>
      <c r="F26" s="45">
        <f t="shared" si="14"/>
        <v>257298.22176394076</v>
      </c>
      <c r="G26" s="73">
        <f t="shared" si="15"/>
        <v>0.03</v>
      </c>
      <c r="H26" s="45">
        <f t="shared" si="11"/>
        <v>9777.3324270297489</v>
      </c>
      <c r="I26" s="73">
        <f t="shared" si="16"/>
        <v>3.7999999999999999E-2</v>
      </c>
      <c r="J26" s="45">
        <f t="shared" si="12"/>
        <v>5917.8591005706376</v>
      </c>
      <c r="K26" s="73">
        <f t="shared" si="17"/>
        <v>2.3E-2</v>
      </c>
      <c r="L26" s="14">
        <f t="shared" si="13"/>
        <v>200.96859540986605</v>
      </c>
      <c r="N26" s="41">
        <f t="shared" si="18"/>
        <v>15</v>
      </c>
    </row>
    <row r="27" spans="2:19">
      <c r="B27" s="45">
        <f t="shared" si="10"/>
        <v>3104.9647990824305</v>
      </c>
      <c r="C27" s="75">
        <f t="shared" si="9"/>
        <v>29446685.878962535</v>
      </c>
      <c r="E27" s="30">
        <v>2029</v>
      </c>
      <c r="F27" s="45">
        <f t="shared" si="14"/>
        <v>265017.168416859</v>
      </c>
      <c r="G27" s="73">
        <f t="shared" si="15"/>
        <v>0.03</v>
      </c>
      <c r="H27" s="45">
        <f t="shared" si="11"/>
        <v>10070.652399840641</v>
      </c>
      <c r="I27" s="73">
        <f t="shared" si="16"/>
        <v>3.7999999999999999E-2</v>
      </c>
      <c r="J27" s="45">
        <f t="shared" si="12"/>
        <v>6095.3948735877566</v>
      </c>
      <c r="K27" s="73">
        <f t="shared" si="17"/>
        <v>2.3E-2</v>
      </c>
      <c r="L27" s="14">
        <f t="shared" si="13"/>
        <v>206.99765327216204</v>
      </c>
      <c r="N27" s="41">
        <f t="shared" si="18"/>
        <v>15</v>
      </c>
    </row>
    <row r="28" spans="2:19">
      <c r="C28" s="46">
        <v>29455800</v>
      </c>
    </row>
    <row r="29" spans="2:19" ht="25.5">
      <c r="F29" s="68" t="s">
        <v>43</v>
      </c>
      <c r="G29" s="68" t="s">
        <v>44</v>
      </c>
      <c r="H29" s="68" t="s">
        <v>45</v>
      </c>
      <c r="I29" s="68" t="s">
        <v>46</v>
      </c>
      <c r="J29" s="68" t="s">
        <v>47</v>
      </c>
      <c r="K29" s="68" t="s">
        <v>48</v>
      </c>
    </row>
    <row r="30" spans="2:19">
      <c r="F30" s="69">
        <f>+F18</f>
        <v>209207</v>
      </c>
      <c r="G30" s="69">
        <f>+F17</f>
        <v>186874</v>
      </c>
      <c r="H30" s="69">
        <f>+F16</f>
        <v>167915</v>
      </c>
      <c r="I30" s="69">
        <f>+J18</f>
        <v>5109</v>
      </c>
      <c r="J30" s="69">
        <f>+J17</f>
        <v>3934</v>
      </c>
      <c r="K30" s="69">
        <f>+J16</f>
        <v>2047</v>
      </c>
    </row>
    <row r="32" spans="2:19">
      <c r="C32" s="71">
        <f>+コピー!P6</f>
        <v>44116</v>
      </c>
      <c r="D32" s="44" t="str">
        <f>+コピー!R6</f>
        <v>1Q</v>
      </c>
      <c r="E32" s="35">
        <f>+コピー!Q6</f>
        <v>44044</v>
      </c>
      <c r="F32" s="31">
        <f>+コピー!S6</f>
        <v>44230</v>
      </c>
      <c r="G32" s="7">
        <f>+(F32-F35)/F35</f>
        <v>-0.39074617408432855</v>
      </c>
      <c r="H32" s="31">
        <f>+コピー!U6</f>
        <v>1335</v>
      </c>
      <c r="I32" s="7">
        <f t="shared" ref="I32:I35" si="19">+H32/F32</f>
        <v>3.0183133619715124E-2</v>
      </c>
      <c r="J32" s="31">
        <f>+コピー!Y6</f>
        <v>1282</v>
      </c>
      <c r="K32" s="7">
        <f t="shared" ref="K32:K35" si="20">+J32/F32</f>
        <v>2.8984851910468009E-2</v>
      </c>
      <c r="L32" s="32">
        <f>VALUE(SUBSTITUTE(コピー!AA6,"円","　"))</f>
        <v>43.5</v>
      </c>
    </row>
    <row r="33" spans="3:12">
      <c r="C33" s="71">
        <f>+コピー!P7</f>
        <v>44210</v>
      </c>
      <c r="D33" s="44" t="str">
        <f>+コピー!R7</f>
        <v>2Q</v>
      </c>
      <c r="E33" s="35">
        <f>+コピー!Q7</f>
        <v>44136</v>
      </c>
      <c r="F33" s="31">
        <f>+コピー!S7</f>
        <v>54404</v>
      </c>
      <c r="G33" s="7" t="e">
        <f t="shared" ref="G33:G35" si="21">+(F33-F36)/F36</f>
        <v>#DIV/0!</v>
      </c>
      <c r="H33" s="31">
        <f>+コピー!U7</f>
        <v>2902</v>
      </c>
      <c r="I33" s="7">
        <f t="shared" si="19"/>
        <v>5.3341666053966619E-2</v>
      </c>
      <c r="J33" s="31">
        <f>+コピー!Y7</f>
        <v>1865</v>
      </c>
      <c r="K33" s="7">
        <f t="shared" si="20"/>
        <v>3.4280567605323137E-2</v>
      </c>
      <c r="L33" s="32">
        <f>VALUE(SUBSTITUTE(コピー!AA7,"円","　"))</f>
        <v>63.3</v>
      </c>
    </row>
    <row r="34" spans="3:12">
      <c r="C34" s="71">
        <f>+コピー!P8</f>
        <v>44298</v>
      </c>
      <c r="D34" s="44" t="str">
        <f>+コピー!R8</f>
        <v>3Q</v>
      </c>
      <c r="E34" s="35">
        <f>+コピー!Q8</f>
        <v>44228</v>
      </c>
      <c r="F34" s="31">
        <f>+コピー!S8</f>
        <v>46861</v>
      </c>
      <c r="G34" s="7" t="e">
        <f t="shared" si="21"/>
        <v>#DIV/0!</v>
      </c>
      <c r="H34" s="31">
        <f>+コピー!U8</f>
        <v>1827</v>
      </c>
      <c r="I34" s="7">
        <f t="shared" si="19"/>
        <v>3.8987644309767186E-2</v>
      </c>
      <c r="J34" s="31">
        <f>+コピー!Y8</f>
        <v>1200</v>
      </c>
      <c r="K34" s="7">
        <f t="shared" si="20"/>
        <v>2.5607648150914406E-2</v>
      </c>
      <c r="L34" s="32">
        <f>VALUE(SUBSTITUTE(コピー!AA8,"円","　"))</f>
        <v>40.700000000000003</v>
      </c>
    </row>
    <row r="35" spans="3:12">
      <c r="C35" s="71">
        <f>+コピー!P9</f>
        <v>44389</v>
      </c>
      <c r="D35" s="44" t="str">
        <f>+コピー!R9</f>
        <v>本</v>
      </c>
      <c r="E35" s="35">
        <f>+コピー!Q9</f>
        <v>44317</v>
      </c>
      <c r="F35" s="31">
        <f>+コピー!S9</f>
        <v>72597</v>
      </c>
      <c r="G35" s="7" t="e">
        <f t="shared" si="21"/>
        <v>#DIV/0!</v>
      </c>
      <c r="H35" s="31">
        <f>+コピー!U9</f>
        <v>4935</v>
      </c>
      <c r="I35" s="7">
        <f t="shared" si="19"/>
        <v>6.7978015620480184E-2</v>
      </c>
      <c r="J35" s="31">
        <f>+コピー!Y9</f>
        <v>2821</v>
      </c>
      <c r="K35" s="7">
        <f t="shared" si="20"/>
        <v>3.8858355028444702E-2</v>
      </c>
      <c r="L35" s="32">
        <f>VALUE(SUBSTITUTE(コピー!AA9,"円","　"))</f>
        <v>95.8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A8639-69A0-4076-B911-D751C63B7600}">
  <dimension ref="A1:S3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R29" sqref="R29"/>
    </sheetView>
  </sheetViews>
  <sheetFormatPr defaultRowHeight="12"/>
  <cols>
    <col min="1" max="1" width="9.375" style="1" customWidth="1"/>
    <col min="2" max="2" width="5.375" style="44" customWidth="1"/>
    <col min="3" max="3" width="8.375" style="44" bestFit="1" customWidth="1"/>
    <col min="4" max="4" width="7.875" style="44" customWidth="1"/>
    <col min="5" max="5" width="9" style="44" bestFit="1" customWidth="1"/>
    <col min="6" max="6" width="7.875" style="44" customWidth="1"/>
    <col min="7" max="7" width="6.875" style="44" customWidth="1"/>
    <col min="8" max="8" width="6.25" style="44" customWidth="1"/>
    <col min="9" max="9" width="6.625" style="44" customWidth="1"/>
    <col min="10" max="10" width="6.25" style="44" customWidth="1"/>
    <col min="11" max="11" width="6.5" style="44" customWidth="1"/>
    <col min="12" max="12" width="5.125" style="44" customWidth="1"/>
    <col min="13" max="13" width="5.75" style="44" customWidth="1"/>
    <col min="14" max="14" width="5" style="44" customWidth="1"/>
    <col min="15" max="15" width="4.625" style="44" customWidth="1"/>
    <col min="16" max="16" width="4.5" style="44" customWidth="1"/>
    <col min="17" max="17" width="5.25" style="44" customWidth="1"/>
    <col min="18" max="18" width="6.5" style="44" customWidth="1"/>
    <col min="19" max="19" width="6.125" style="44" customWidth="1"/>
    <col min="20" max="20" width="1.875" style="44" customWidth="1"/>
    <col min="21" max="28" width="9" style="44"/>
    <col min="29" max="29" width="5.125" style="44" customWidth="1"/>
    <col min="30" max="16384" width="9" style="44"/>
  </cols>
  <sheetData>
    <row r="1" spans="1:1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3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2" t="s">
        <v>55</v>
      </c>
      <c r="S1" s="72" t="s">
        <v>56</v>
      </c>
    </row>
    <row r="2" spans="1:19" ht="41.25" customHeight="1" thickBot="1">
      <c r="A2" s="58" t="s">
        <v>35</v>
      </c>
      <c r="B2" s="41">
        <v>2409</v>
      </c>
      <c r="C2" s="9"/>
      <c r="D2" s="9"/>
      <c r="E2" s="35">
        <f>+E18</f>
        <v>43952</v>
      </c>
      <c r="F2" s="48">
        <f>+F18</f>
        <v>209207</v>
      </c>
      <c r="G2" s="49"/>
      <c r="H2" s="9">
        <f>+H18</f>
        <v>9873</v>
      </c>
      <c r="I2" s="50">
        <f>+H2/F2</f>
        <v>4.719249355901093E-2</v>
      </c>
      <c r="J2" s="48">
        <f>+J18</f>
        <v>5109</v>
      </c>
      <c r="K2" s="50">
        <f>+J2/F2</f>
        <v>2.4420788979336257E-2</v>
      </c>
      <c r="L2" s="9">
        <f>+L18</f>
        <v>173.5</v>
      </c>
      <c r="M2" s="9">
        <f>+M18</f>
        <v>718.9</v>
      </c>
      <c r="N2" s="16">
        <f t="shared" ref="N2" si="0">+B2/L2</f>
        <v>13.884726224783861</v>
      </c>
      <c r="O2" s="17">
        <f>+B2/M2</f>
        <v>3.3509528446237309</v>
      </c>
      <c r="P2" s="51">
        <f>+P18</f>
        <v>70</v>
      </c>
      <c r="Q2" s="52">
        <f t="shared" ref="Q2" si="1">+P2/B2</f>
        <v>2.9057700290577002E-2</v>
      </c>
      <c r="R2" s="52"/>
      <c r="S2" s="52"/>
    </row>
    <row r="3" spans="1:19" ht="15.75" customHeight="1">
      <c r="A3" s="66">
        <v>44210</v>
      </c>
      <c r="B3" s="85" t="s">
        <v>28</v>
      </c>
      <c r="C3" s="86"/>
      <c r="D3" s="86"/>
      <c r="E3" s="53">
        <f>+G19</f>
        <v>-5.7067880137853896E-2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0"/>
      <c r="S3" s="80"/>
    </row>
    <row r="4" spans="1:19" ht="15.75" customHeight="1">
      <c r="B4" s="89" t="s">
        <v>29</v>
      </c>
      <c r="C4" s="90"/>
      <c r="D4" s="90"/>
      <c r="E4" s="54">
        <f>+K19</f>
        <v>3.1905833688180549E-2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0"/>
      <c r="S4" s="80"/>
    </row>
    <row r="5" spans="1:19" ht="15.75" customHeight="1">
      <c r="B5" s="89" t="s">
        <v>11</v>
      </c>
      <c r="C5" s="90"/>
      <c r="D5" s="90"/>
      <c r="E5" s="55">
        <f>+N19</f>
        <v>6.7462546816479403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0"/>
      <c r="S5" s="80"/>
    </row>
    <row r="6" spans="1:19" ht="15.75" customHeight="1">
      <c r="A6" s="67"/>
      <c r="B6" s="89" t="s">
        <v>31</v>
      </c>
      <c r="C6" s="90"/>
      <c r="D6" s="90"/>
      <c r="E6" s="55">
        <f>+B24</f>
        <v>1956.1319931526293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0"/>
      <c r="S6" s="80"/>
    </row>
    <row r="7" spans="1:19" ht="15.75" customHeight="1" thickBot="1">
      <c r="B7" s="91" t="s">
        <v>32</v>
      </c>
      <c r="C7" s="92"/>
      <c r="D7" s="92"/>
      <c r="E7" s="56">
        <f>+D24</f>
        <v>-0.18799004020231244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0"/>
      <c r="S7" s="80"/>
    </row>
    <row r="8" spans="1:19" ht="13.5">
      <c r="A8" s="33" t="s">
        <v>15</v>
      </c>
      <c r="C8" s="1" t="s">
        <v>27</v>
      </c>
      <c r="G8" s="13">
        <f>AVERAGE(G9:G18)</f>
        <v>4.3731909894016097E-2</v>
      </c>
      <c r="I8" s="13">
        <f>AVERAGE(I9:I18)</f>
        <v>2.6001879197163125E-2</v>
      </c>
      <c r="K8" s="13">
        <f>AVERAGE(K9:K18)</f>
        <v>8.6832702665402169E-3</v>
      </c>
      <c r="N8" s="77">
        <f>AVERAGE(N9:N18)</f>
        <v>12.822810266024538</v>
      </c>
      <c r="O8" s="76">
        <f>AVERAGE(O9:O18)</f>
        <v>1.6321677183656913</v>
      </c>
    </row>
    <row r="9" spans="1:19">
      <c r="A9" s="1">
        <v>1419</v>
      </c>
      <c r="B9" s="41"/>
      <c r="C9" s="46" t="e">
        <f t="shared" ref="C9:C16" si="2">+J9/L9*1000000</f>
        <v>#VALUE!</v>
      </c>
      <c r="E9" s="35">
        <f>+コピー!B2</f>
        <v>40664</v>
      </c>
      <c r="F9" s="31">
        <f>+コピー!C2</f>
        <v>148971</v>
      </c>
      <c r="G9" s="7"/>
      <c r="H9" s="31">
        <f>+コピー!E2</f>
        <v>1015</v>
      </c>
      <c r="I9" s="7">
        <f t="shared" ref="I9:I19" si="3">+H9/F9</f>
        <v>6.8134066361909369E-3</v>
      </c>
      <c r="J9" s="31">
        <f>+コピー!I2</f>
        <v>-177</v>
      </c>
      <c r="K9" s="7">
        <f t="shared" ref="K9:K19" si="4">+J9/F9</f>
        <v>-1.1881507138973358E-3</v>
      </c>
      <c r="L9" s="32" t="e">
        <f>VALUE(SUBSTITUTE(コピー!K2,"円","　"))</f>
        <v>#VALUE!</v>
      </c>
      <c r="M9" s="32">
        <f>VALUE(SUBSTITUTE(コピー!L2,"円","　"))</f>
        <v>130.80000000000001</v>
      </c>
      <c r="N9" s="10"/>
      <c r="O9" s="10"/>
    </row>
    <row r="10" spans="1:19">
      <c r="B10" s="41"/>
      <c r="C10" s="46">
        <f t="shared" si="2"/>
        <v>29436090.22556391</v>
      </c>
      <c r="E10" s="35">
        <f>+コピー!B3</f>
        <v>41030</v>
      </c>
      <c r="F10" s="31">
        <f>+コピー!C3</f>
        <v>169651</v>
      </c>
      <c r="G10" s="7">
        <f t="shared" ref="G10:G19" si="5">+(F10-F9)/F9</f>
        <v>0.13881896476495426</v>
      </c>
      <c r="H10" s="31">
        <f>+コピー!E3</f>
        <v>4075</v>
      </c>
      <c r="I10" s="7">
        <f t="shared" si="3"/>
        <v>2.4019899676394479E-2</v>
      </c>
      <c r="J10" s="31">
        <f>+コピー!I3</f>
        <v>783</v>
      </c>
      <c r="K10" s="7">
        <f t="shared" si="4"/>
        <v>4.6153574102127306E-3</v>
      </c>
      <c r="L10" s="32">
        <f>VALUE(SUBSTITUTE(コピー!K3,"円","　"))</f>
        <v>26.6</v>
      </c>
      <c r="M10" s="32">
        <f>VALUE(SUBSTITUTE(コピー!L3,"円","　"))</f>
        <v>158.4</v>
      </c>
      <c r="N10" s="10"/>
      <c r="O10" s="10"/>
    </row>
    <row r="11" spans="1:19">
      <c r="A11" s="9"/>
      <c r="B11" s="41">
        <v>1100</v>
      </c>
      <c r="C11" s="46">
        <f t="shared" si="2"/>
        <v>29454949.944382645</v>
      </c>
      <c r="E11" s="35">
        <f>+コピー!B4</f>
        <v>41395</v>
      </c>
      <c r="F11" s="31">
        <f>+コピー!C4</f>
        <v>152323</v>
      </c>
      <c r="G11" s="7">
        <f t="shared" si="5"/>
        <v>-0.10213909732332849</v>
      </c>
      <c r="H11" s="31">
        <f>+コピー!E4</f>
        <v>5286</v>
      </c>
      <c r="I11" s="7">
        <f t="shared" si="3"/>
        <v>3.4702572822226455E-2</v>
      </c>
      <c r="J11" s="31">
        <f>+コピー!I4</f>
        <v>2648</v>
      </c>
      <c r="K11" s="7">
        <f t="shared" si="4"/>
        <v>1.738411139486486E-2</v>
      </c>
      <c r="L11" s="32">
        <f>VALUE(SUBSTITUTE(コピー!K4,"円","　"))</f>
        <v>89.9</v>
      </c>
      <c r="M11" s="32">
        <f>VALUE(SUBSTITUTE(コピー!L4,"円","　"))</f>
        <v>483.5</v>
      </c>
      <c r="N11" s="10">
        <f t="shared" ref="N11:N19" si="6">+B11/L11</f>
        <v>12.235817575083425</v>
      </c>
      <c r="O11" s="10">
        <f t="shared" ref="O11:O18" si="7">+B11/M11</f>
        <v>2.2750775594622543</v>
      </c>
      <c r="P11" s="31">
        <f>VALUE(SUBSTITUTE(コピー!O4,"円","　"))</f>
        <v>25.8</v>
      </c>
      <c r="Q11" s="7">
        <f t="shared" ref="Q11:Q19" si="8">+P11/B11</f>
        <v>2.3454545454545454E-2</v>
      </c>
      <c r="R11" s="4">
        <v>70135</v>
      </c>
      <c r="S11" s="4">
        <v>14244</v>
      </c>
    </row>
    <row r="12" spans="1:19">
      <c r="B12" s="41">
        <v>700</v>
      </c>
      <c r="C12" s="46">
        <f t="shared" si="2"/>
        <v>29451114.922813036</v>
      </c>
      <c r="E12" s="35">
        <f>+コピー!B5</f>
        <v>41760</v>
      </c>
      <c r="F12" s="31">
        <f>+コピー!C5</f>
        <v>169528</v>
      </c>
      <c r="G12" s="7">
        <f t="shared" si="5"/>
        <v>0.1129507690893693</v>
      </c>
      <c r="H12" s="31">
        <f>+コピー!E5</f>
        <v>4580</v>
      </c>
      <c r="I12" s="7">
        <f t="shared" si="3"/>
        <v>2.7016186116747675E-2</v>
      </c>
      <c r="J12" s="31">
        <f>+コピー!I5</f>
        <v>1717</v>
      </c>
      <c r="K12" s="7">
        <f t="shared" si="4"/>
        <v>1.0128120428483791E-2</v>
      </c>
      <c r="L12" s="32">
        <f>VALUE(SUBSTITUTE(コピー!K5,"円","　"))</f>
        <v>58.3</v>
      </c>
      <c r="M12" s="32">
        <f>VALUE(SUBSTITUTE(コピー!L5,"円","　"))</f>
        <v>517.6</v>
      </c>
      <c r="N12" s="10">
        <f t="shared" si="6"/>
        <v>12.006861063464838</v>
      </c>
      <c r="O12" s="10">
        <f t="shared" si="7"/>
        <v>1.3523956723338484</v>
      </c>
      <c r="P12" s="31">
        <f>VALUE(SUBSTITUTE(コピー!O5,"円","　"))</f>
        <v>26</v>
      </c>
      <c r="Q12" s="7">
        <f t="shared" si="8"/>
        <v>3.7142857142857144E-2</v>
      </c>
      <c r="R12" s="4">
        <v>86408</v>
      </c>
      <c r="S12" s="4">
        <v>15248</v>
      </c>
    </row>
    <row r="13" spans="1:19">
      <c r="B13" s="41">
        <v>550</v>
      </c>
      <c r="C13" s="46" t="e">
        <f t="shared" si="2"/>
        <v>#VALUE!</v>
      </c>
      <c r="E13" s="35">
        <f>+コピー!B6</f>
        <v>42125</v>
      </c>
      <c r="F13" s="31">
        <f>+コピー!C6</f>
        <v>149570</v>
      </c>
      <c r="G13" s="7">
        <f t="shared" si="5"/>
        <v>-0.11772686517861357</v>
      </c>
      <c r="H13" s="31">
        <f>+コピー!E6</f>
        <v>2284</v>
      </c>
      <c r="I13" s="7">
        <f t="shared" si="3"/>
        <v>1.5270441933542822E-2</v>
      </c>
      <c r="J13" s="31">
        <f>+コピー!I6</f>
        <v>-641</v>
      </c>
      <c r="K13" s="7">
        <f t="shared" si="4"/>
        <v>-4.2856187738182791E-3</v>
      </c>
      <c r="L13" s="32" t="e">
        <f>VALUE(SUBSTITUTE(コピー!K6,"円","　"))</f>
        <v>#VALUE!</v>
      </c>
      <c r="M13" s="32">
        <f>VALUE(SUBSTITUTE(コピー!L6,"円","　"))</f>
        <v>477.3</v>
      </c>
      <c r="N13" s="10"/>
      <c r="O13" s="10">
        <f t="shared" si="7"/>
        <v>1.152315105803478</v>
      </c>
      <c r="P13" s="31">
        <f>VALUE(SUBSTITUTE(コピー!O6,"円","　"))</f>
        <v>10</v>
      </c>
      <c r="Q13" s="7">
        <f t="shared" si="8"/>
        <v>1.8181818181818181E-2</v>
      </c>
      <c r="R13" s="4">
        <v>87071</v>
      </c>
      <c r="S13" s="4">
        <v>14059</v>
      </c>
    </row>
    <row r="14" spans="1:19">
      <c r="B14" s="41">
        <v>470</v>
      </c>
      <c r="C14" s="46" t="e">
        <f t="shared" si="2"/>
        <v>#VALUE!</v>
      </c>
      <c r="E14" s="35">
        <f>+コピー!B7</f>
        <v>42491</v>
      </c>
      <c r="F14" s="31">
        <f>+コピー!C7</f>
        <v>138379</v>
      </c>
      <c r="G14" s="7">
        <f t="shared" si="5"/>
        <v>-7.482115397472755E-2</v>
      </c>
      <c r="H14" s="31">
        <f>+コピー!E7</f>
        <v>1803</v>
      </c>
      <c r="I14" s="7">
        <f t="shared" si="3"/>
        <v>1.3029433656840995E-2</v>
      </c>
      <c r="J14" s="31">
        <f>+コピー!I7</f>
        <v>-446</v>
      </c>
      <c r="K14" s="7">
        <f t="shared" si="4"/>
        <v>-3.223032396534156E-3</v>
      </c>
      <c r="L14" s="32" t="e">
        <f>VALUE(SUBSTITUTE(コピー!K7,"円","　"))</f>
        <v>#VALUE!</v>
      </c>
      <c r="M14" s="32">
        <f>VALUE(SUBSTITUTE(コピー!L7,"円","　"))</f>
        <v>452</v>
      </c>
      <c r="N14" s="10"/>
      <c r="O14" s="10">
        <f t="shared" si="7"/>
        <v>1.0398230088495575</v>
      </c>
      <c r="P14" s="31">
        <f>VALUE(SUBSTITUTE(コピー!O7,"円","　"))</f>
        <v>10</v>
      </c>
      <c r="Q14" s="7">
        <f t="shared" si="8"/>
        <v>2.1276595744680851E-2</v>
      </c>
      <c r="R14" s="4">
        <v>83866</v>
      </c>
      <c r="S14" s="4">
        <v>13314</v>
      </c>
    </row>
    <row r="15" spans="1:19">
      <c r="B15" s="41">
        <v>630</v>
      </c>
      <c r="C15" s="46">
        <f t="shared" si="2"/>
        <v>29444444.444444444</v>
      </c>
      <c r="E15" s="35">
        <f>+コピー!B8</f>
        <v>42856</v>
      </c>
      <c r="F15" s="31">
        <f>+コピー!C8</f>
        <v>157001</v>
      </c>
      <c r="G15" s="7">
        <f t="shared" si="5"/>
        <v>0.13457244235035662</v>
      </c>
      <c r="H15" s="31">
        <f>+コピー!E8</f>
        <v>3901</v>
      </c>
      <c r="I15" s="7">
        <f t="shared" si="3"/>
        <v>2.4846975496971357E-2</v>
      </c>
      <c r="J15" s="31">
        <f>+コピー!I8</f>
        <v>901</v>
      </c>
      <c r="K15" s="7">
        <f t="shared" si="4"/>
        <v>5.7388169502105082E-3</v>
      </c>
      <c r="L15" s="32">
        <f>VALUE(SUBSTITUTE(コピー!K8,"円","　"))</f>
        <v>30.6</v>
      </c>
      <c r="M15" s="32">
        <f>VALUE(SUBSTITUTE(コピー!L8,"円","　"))</f>
        <v>472.5</v>
      </c>
      <c r="N15" s="10">
        <f t="shared" si="6"/>
        <v>20.588235294117645</v>
      </c>
      <c r="O15" s="10">
        <f t="shared" si="7"/>
        <v>1.3333333333333333</v>
      </c>
      <c r="P15" s="31">
        <f>VALUE(SUBSTITUTE(コピー!O8,"円","　"))</f>
        <v>15</v>
      </c>
      <c r="Q15" s="7">
        <f>+P10/B15</f>
        <v>0</v>
      </c>
      <c r="R15" s="4">
        <v>83350</v>
      </c>
      <c r="S15" s="4">
        <v>13920</v>
      </c>
    </row>
    <row r="16" spans="1:19">
      <c r="B16" s="41">
        <v>1000</v>
      </c>
      <c r="C16" s="46">
        <f t="shared" si="2"/>
        <v>29453237.410071943</v>
      </c>
      <c r="E16" s="35">
        <f>+コピー!B9</f>
        <v>43221</v>
      </c>
      <c r="F16" s="31">
        <f>+コピー!C9</f>
        <v>167915</v>
      </c>
      <c r="G16" s="7">
        <f t="shared" si="5"/>
        <v>6.9515480793115966E-2</v>
      </c>
      <c r="H16" s="31">
        <f>+コピー!E9</f>
        <v>4653</v>
      </c>
      <c r="I16" s="7">
        <f t="shared" si="3"/>
        <v>2.7710448738945299E-2</v>
      </c>
      <c r="J16" s="31">
        <f>+コピー!I9</f>
        <v>2047</v>
      </c>
      <c r="K16" s="7">
        <f t="shared" si="4"/>
        <v>1.2190691719024507E-2</v>
      </c>
      <c r="L16" s="32">
        <f>VALUE(SUBSTITUTE(コピー!K9,"円","　"))</f>
        <v>69.5</v>
      </c>
      <c r="M16" s="32">
        <f>VALUE(SUBSTITUTE(コピー!L9,"円","　"))</f>
        <v>525.79999999999995</v>
      </c>
      <c r="N16" s="10">
        <f t="shared" si="6"/>
        <v>14.388489208633093</v>
      </c>
      <c r="O16" s="10">
        <f t="shared" si="7"/>
        <v>1.9018638265500192</v>
      </c>
      <c r="P16" s="31">
        <f>VALUE(SUBSTITUTE(コピー!O9,"円","　"))</f>
        <v>30</v>
      </c>
      <c r="Q16" s="7">
        <f t="shared" si="8"/>
        <v>0.03</v>
      </c>
      <c r="R16" s="4">
        <v>90785</v>
      </c>
      <c r="S16" s="4">
        <v>15488</v>
      </c>
    </row>
    <row r="17" spans="2:19">
      <c r="B17" s="41">
        <v>1500</v>
      </c>
      <c r="C17" s="46">
        <f>+J17/L17*1000000</f>
        <v>29446107.784431137</v>
      </c>
      <c r="E17" s="35">
        <f>+コピー!B10</f>
        <v>43586</v>
      </c>
      <c r="F17" s="31">
        <f>+コピー!C10</f>
        <v>186874</v>
      </c>
      <c r="G17" s="7">
        <f t="shared" si="5"/>
        <v>0.11290831670785814</v>
      </c>
      <c r="H17" s="31">
        <f>+コピー!E10</f>
        <v>7366</v>
      </c>
      <c r="I17" s="7">
        <f t="shared" si="3"/>
        <v>3.9416933334760318E-2</v>
      </c>
      <c r="J17" s="31">
        <f>+コピー!I10</f>
        <v>3934</v>
      </c>
      <c r="K17" s="7">
        <f t="shared" si="4"/>
        <v>2.1051617667519291E-2</v>
      </c>
      <c r="L17" s="32">
        <f>VALUE(SUBSTITUTE(コピー!K10,"円","　"))</f>
        <v>133.6</v>
      </c>
      <c r="M17" s="32">
        <f>VALUE(SUBSTITUTE(コピー!L10,"円","　"))</f>
        <v>615.70000000000005</v>
      </c>
      <c r="N17" s="10">
        <f t="shared" si="6"/>
        <v>11.227544910179642</v>
      </c>
      <c r="O17" s="10">
        <f t="shared" si="7"/>
        <v>2.4362514211466624</v>
      </c>
      <c r="P17" s="31">
        <f>VALUE(SUBSTITUTE(コピー!O10,"円","　"))</f>
        <v>53</v>
      </c>
      <c r="Q17" s="7">
        <f t="shared" si="8"/>
        <v>3.5333333333333335E-2</v>
      </c>
      <c r="R17" s="4">
        <v>89497</v>
      </c>
      <c r="S17" s="4">
        <v>18190</v>
      </c>
    </row>
    <row r="18" spans="2:19">
      <c r="B18" s="41">
        <v>1126</v>
      </c>
      <c r="C18" s="46">
        <f>+J18/L18*1000000</f>
        <v>29446685.878962535</v>
      </c>
      <c r="D18" s="71">
        <v>44025</v>
      </c>
      <c r="E18" s="35">
        <f>+コピー!B11</f>
        <v>43952</v>
      </c>
      <c r="F18" s="31">
        <f>+コピー!C11</f>
        <v>209207</v>
      </c>
      <c r="G18" s="7">
        <f t="shared" si="5"/>
        <v>0.11950833181716022</v>
      </c>
      <c r="H18" s="31">
        <f>+コピー!E11</f>
        <v>9873</v>
      </c>
      <c r="I18" s="7">
        <f t="shared" si="3"/>
        <v>4.719249355901093E-2</v>
      </c>
      <c r="J18" s="31">
        <f>+コピー!I11</f>
        <v>5109</v>
      </c>
      <c r="K18" s="7">
        <f t="shared" si="4"/>
        <v>2.4420788979336257E-2</v>
      </c>
      <c r="L18" s="32">
        <f>VALUE(SUBSTITUTE(コピー!K11,"円","　"))</f>
        <v>173.5</v>
      </c>
      <c r="M18" s="32">
        <f>VALUE(SUBSTITUTE(コピー!L11,"円","　"))</f>
        <v>718.9</v>
      </c>
      <c r="N18" s="10">
        <f t="shared" si="6"/>
        <v>6.4899135446685881</v>
      </c>
      <c r="O18" s="10">
        <f t="shared" si="7"/>
        <v>1.5662818194463766</v>
      </c>
      <c r="P18" s="31">
        <f>VALUE(SUBSTITUTE(コピー!O11,"円","　"))</f>
        <v>70</v>
      </c>
      <c r="Q18" s="7">
        <f t="shared" si="8"/>
        <v>6.216696269982238E-2</v>
      </c>
      <c r="R18" s="4">
        <v>101713</v>
      </c>
      <c r="S18" s="4">
        <v>21232</v>
      </c>
    </row>
    <row r="19" spans="2:19">
      <c r="B19" s="41">
        <v>1441</v>
      </c>
      <c r="C19" s="75">
        <f t="shared" ref="C19:C27" si="9">+C18</f>
        <v>29446685.878962535</v>
      </c>
      <c r="E19" s="30">
        <v>2021</v>
      </c>
      <c r="F19" s="31">
        <f>+AVERAGE(F32:F33)*4</f>
        <v>197268</v>
      </c>
      <c r="G19" s="7">
        <f t="shared" si="5"/>
        <v>-5.7067880137853896E-2</v>
      </c>
      <c r="H19" s="31">
        <f>+AVERAGE(H32:H33)*4</f>
        <v>8474</v>
      </c>
      <c r="I19" s="7">
        <f t="shared" si="3"/>
        <v>4.2956789747957094E-2</v>
      </c>
      <c r="J19" s="31">
        <f>+AVERAGE(J32:J33)*4</f>
        <v>6294</v>
      </c>
      <c r="K19" s="7">
        <f t="shared" si="4"/>
        <v>3.1905833688180549E-2</v>
      </c>
      <c r="L19" s="31">
        <f>+AVERAGE(L32:L33)*4</f>
        <v>213.6</v>
      </c>
      <c r="N19" s="10">
        <f t="shared" si="6"/>
        <v>6.7462546816479403</v>
      </c>
      <c r="P19" s="31">
        <f>VALUE(SUBSTITUTE(コピー!O12,"円","　"))</f>
        <v>100</v>
      </c>
      <c r="Q19" s="7">
        <f t="shared" si="8"/>
        <v>6.9396252602359473E-2</v>
      </c>
    </row>
    <row r="20" spans="2:19">
      <c r="B20" s="45">
        <f t="shared" ref="B20:B27" si="10">+L20*N20</f>
        <v>1672.1098259541986</v>
      </c>
      <c r="C20" s="75">
        <f t="shared" si="9"/>
        <v>29446685.878962535</v>
      </c>
      <c r="E20" s="30">
        <v>2022</v>
      </c>
      <c r="F20" s="45">
        <f>+F19*(1+G20)</f>
        <v>205158.72</v>
      </c>
      <c r="G20" s="73">
        <v>0.04</v>
      </c>
      <c r="H20" s="45">
        <f t="shared" ref="H20:H27" si="11">+F20*I20</f>
        <v>7796.0313599999999</v>
      </c>
      <c r="I20" s="73">
        <v>3.7999999999999999E-2</v>
      </c>
      <c r="J20" s="45">
        <f t="shared" ref="J20:J27" si="12">+F20*K20</f>
        <v>4923.8092800000004</v>
      </c>
      <c r="K20" s="73">
        <v>2.4E-2</v>
      </c>
      <c r="L20" s="14">
        <f t="shared" ref="L20:L27" si="13">+J20/C$18*1000000</f>
        <v>167.21098259541986</v>
      </c>
      <c r="N20" s="41">
        <v>10</v>
      </c>
    </row>
    <row r="21" spans="2:19">
      <c r="B21" s="45">
        <f t="shared" si="10"/>
        <v>1738.9942189923668</v>
      </c>
      <c r="C21" s="75">
        <f t="shared" si="9"/>
        <v>29446685.878962535</v>
      </c>
      <c r="E21" s="30">
        <v>2023</v>
      </c>
      <c r="F21" s="45">
        <f t="shared" ref="F21:F27" si="14">+F20*(1+G21)</f>
        <v>213365.06880000001</v>
      </c>
      <c r="G21" s="73">
        <f t="shared" ref="G21:G27" si="15">+G20</f>
        <v>0.04</v>
      </c>
      <c r="H21" s="45">
        <f t="shared" si="11"/>
        <v>8107.8726144000002</v>
      </c>
      <c r="I21" s="73">
        <f t="shared" ref="I21:I27" si="16">+I20</f>
        <v>3.7999999999999999E-2</v>
      </c>
      <c r="J21" s="45">
        <f t="shared" si="12"/>
        <v>5120.7616512000004</v>
      </c>
      <c r="K21" s="73">
        <f t="shared" ref="K21:K27" si="17">+K20</f>
        <v>2.4E-2</v>
      </c>
      <c r="L21" s="14">
        <f t="shared" si="13"/>
        <v>173.89942189923667</v>
      </c>
      <c r="N21" s="41">
        <f t="shared" ref="N21:N27" si="18">+N20</f>
        <v>10</v>
      </c>
    </row>
    <row r="22" spans="2:19">
      <c r="B22" s="45">
        <f t="shared" si="10"/>
        <v>1808.5539877520612</v>
      </c>
      <c r="C22" s="75">
        <f t="shared" si="9"/>
        <v>29446685.878962535</v>
      </c>
      <c r="E22" s="30">
        <v>2024</v>
      </c>
      <c r="F22" s="45">
        <f t="shared" si="14"/>
        <v>221899.67155200001</v>
      </c>
      <c r="G22" s="73">
        <f t="shared" si="15"/>
        <v>0.04</v>
      </c>
      <c r="H22" s="45">
        <f t="shared" si="11"/>
        <v>8432.1875189760012</v>
      </c>
      <c r="I22" s="73">
        <f t="shared" si="16"/>
        <v>3.7999999999999999E-2</v>
      </c>
      <c r="J22" s="45">
        <f t="shared" si="12"/>
        <v>5325.5921172480002</v>
      </c>
      <c r="K22" s="73">
        <f t="shared" si="17"/>
        <v>2.4E-2</v>
      </c>
      <c r="L22" s="14">
        <f t="shared" si="13"/>
        <v>180.85539877520611</v>
      </c>
      <c r="N22" s="41">
        <f t="shared" si="18"/>
        <v>10</v>
      </c>
    </row>
    <row r="23" spans="2:19">
      <c r="B23" s="45">
        <f t="shared" si="10"/>
        <v>1880.8961472621436</v>
      </c>
      <c r="C23" s="75">
        <f t="shared" si="9"/>
        <v>29446685.878962535</v>
      </c>
      <c r="E23" s="30">
        <v>2025</v>
      </c>
      <c r="F23" s="45">
        <f t="shared" si="14"/>
        <v>230775.65841408001</v>
      </c>
      <c r="G23" s="73">
        <f t="shared" si="15"/>
        <v>0.04</v>
      </c>
      <c r="H23" s="45">
        <f t="shared" si="11"/>
        <v>8769.4750197350404</v>
      </c>
      <c r="I23" s="73">
        <f t="shared" si="16"/>
        <v>3.7999999999999999E-2</v>
      </c>
      <c r="J23" s="45">
        <f t="shared" si="12"/>
        <v>5538.61580193792</v>
      </c>
      <c r="K23" s="73">
        <f t="shared" si="17"/>
        <v>2.4E-2</v>
      </c>
      <c r="L23" s="14">
        <f t="shared" si="13"/>
        <v>188.08961472621436</v>
      </c>
      <c r="N23" s="41">
        <f t="shared" si="18"/>
        <v>10</v>
      </c>
    </row>
    <row r="24" spans="2:19" ht="13.5">
      <c r="B24" s="45">
        <f t="shared" si="10"/>
        <v>1956.1319931526293</v>
      </c>
      <c r="C24" s="75">
        <f t="shared" si="9"/>
        <v>29446685.878962535</v>
      </c>
      <c r="D24" s="47">
        <f>+(B24-B2)/B2</f>
        <v>-0.18799004020231244</v>
      </c>
      <c r="E24" s="30">
        <v>2026</v>
      </c>
      <c r="F24" s="45">
        <f t="shared" si="14"/>
        <v>240006.68475064321</v>
      </c>
      <c r="G24" s="73">
        <f t="shared" si="15"/>
        <v>0.04</v>
      </c>
      <c r="H24" s="45">
        <f t="shared" si="11"/>
        <v>9120.2540205244422</v>
      </c>
      <c r="I24" s="73">
        <f t="shared" si="16"/>
        <v>3.7999999999999999E-2</v>
      </c>
      <c r="J24" s="45">
        <f t="shared" si="12"/>
        <v>5760.1604340154372</v>
      </c>
      <c r="K24" s="73">
        <f t="shared" si="17"/>
        <v>2.4E-2</v>
      </c>
      <c r="L24" s="14">
        <f t="shared" si="13"/>
        <v>195.61319931526293</v>
      </c>
      <c r="N24" s="41">
        <f t="shared" si="18"/>
        <v>10</v>
      </c>
    </row>
    <row r="25" spans="2:19">
      <c r="B25" s="45">
        <f t="shared" si="10"/>
        <v>2034.3772728787346</v>
      </c>
      <c r="C25" s="75">
        <f t="shared" si="9"/>
        <v>29446685.878962535</v>
      </c>
      <c r="E25" s="30">
        <v>2027</v>
      </c>
      <c r="F25" s="45">
        <f t="shared" si="14"/>
        <v>249606.95214066896</v>
      </c>
      <c r="G25" s="73">
        <f t="shared" si="15"/>
        <v>0.04</v>
      </c>
      <c r="H25" s="45">
        <f t="shared" si="11"/>
        <v>9485.0641813454204</v>
      </c>
      <c r="I25" s="73">
        <f t="shared" si="16"/>
        <v>3.7999999999999999E-2</v>
      </c>
      <c r="J25" s="45">
        <f t="shared" si="12"/>
        <v>5990.5668513760547</v>
      </c>
      <c r="K25" s="73">
        <f t="shared" si="17"/>
        <v>2.4E-2</v>
      </c>
      <c r="L25" s="14">
        <f t="shared" si="13"/>
        <v>203.43772728787346</v>
      </c>
      <c r="N25" s="41">
        <f t="shared" si="18"/>
        <v>10</v>
      </c>
    </row>
    <row r="26" spans="2:19">
      <c r="B26" s="45">
        <f t="shared" si="10"/>
        <v>2115.7523637938843</v>
      </c>
      <c r="C26" s="75">
        <f t="shared" si="9"/>
        <v>29446685.878962535</v>
      </c>
      <c r="E26" s="30">
        <v>2028</v>
      </c>
      <c r="F26" s="45">
        <f t="shared" si="14"/>
        <v>259591.23022629574</v>
      </c>
      <c r="G26" s="73">
        <f t="shared" si="15"/>
        <v>0.04</v>
      </c>
      <c r="H26" s="45">
        <f t="shared" si="11"/>
        <v>9864.4667485992377</v>
      </c>
      <c r="I26" s="73">
        <f t="shared" si="16"/>
        <v>3.7999999999999999E-2</v>
      </c>
      <c r="J26" s="45">
        <f t="shared" si="12"/>
        <v>6230.1895254310975</v>
      </c>
      <c r="K26" s="73">
        <f t="shared" si="17"/>
        <v>2.4E-2</v>
      </c>
      <c r="L26" s="14">
        <f t="shared" si="13"/>
        <v>211.57523637938843</v>
      </c>
      <c r="N26" s="41">
        <f t="shared" si="18"/>
        <v>10</v>
      </c>
    </row>
    <row r="27" spans="2:19">
      <c r="B27" s="45">
        <f t="shared" si="10"/>
        <v>2200.3824583456399</v>
      </c>
      <c r="C27" s="75">
        <f t="shared" si="9"/>
        <v>29446685.878962535</v>
      </c>
      <c r="E27" s="30">
        <v>2029</v>
      </c>
      <c r="F27" s="45">
        <f t="shared" si="14"/>
        <v>269974.87943534757</v>
      </c>
      <c r="G27" s="73">
        <f t="shared" si="15"/>
        <v>0.04</v>
      </c>
      <c r="H27" s="45">
        <f t="shared" si="11"/>
        <v>10259.045418543208</v>
      </c>
      <c r="I27" s="73">
        <f t="shared" si="16"/>
        <v>3.7999999999999999E-2</v>
      </c>
      <c r="J27" s="45">
        <f t="shared" si="12"/>
        <v>6479.3971064483421</v>
      </c>
      <c r="K27" s="73">
        <f t="shared" si="17"/>
        <v>2.4E-2</v>
      </c>
      <c r="L27" s="14">
        <f t="shared" si="13"/>
        <v>220.03824583456398</v>
      </c>
      <c r="N27" s="41">
        <f t="shared" si="18"/>
        <v>10</v>
      </c>
    </row>
    <row r="28" spans="2:19">
      <c r="C28" s="46">
        <v>29455800</v>
      </c>
    </row>
    <row r="29" spans="2:19" ht="25.5">
      <c r="F29" s="68" t="s">
        <v>43</v>
      </c>
      <c r="G29" s="68" t="s">
        <v>44</v>
      </c>
      <c r="H29" s="68" t="s">
        <v>45</v>
      </c>
      <c r="I29" s="68" t="s">
        <v>46</v>
      </c>
      <c r="J29" s="68" t="s">
        <v>47</v>
      </c>
      <c r="K29" s="68" t="s">
        <v>48</v>
      </c>
    </row>
    <row r="30" spans="2:19">
      <c r="F30" s="69">
        <f>+F18</f>
        <v>209207</v>
      </c>
      <c r="G30" s="69">
        <f>+F17</f>
        <v>186874</v>
      </c>
      <c r="H30" s="69">
        <f>+F16</f>
        <v>167915</v>
      </c>
      <c r="I30" s="69">
        <f>+J18</f>
        <v>5109</v>
      </c>
      <c r="J30" s="69">
        <f>+J17</f>
        <v>3934</v>
      </c>
      <c r="K30" s="69">
        <f>+J16</f>
        <v>2047</v>
      </c>
    </row>
    <row r="32" spans="2:19">
      <c r="C32" s="71">
        <f>+コピー!P6</f>
        <v>44116</v>
      </c>
      <c r="D32" s="44" t="str">
        <f>+コピー!R6</f>
        <v>1Q</v>
      </c>
      <c r="E32" s="35">
        <f>+コピー!Q6</f>
        <v>44044</v>
      </c>
      <c r="F32" s="31">
        <f>+コピー!S6</f>
        <v>44230</v>
      </c>
      <c r="G32" s="7">
        <f>+(F32-F35)/F35</f>
        <v>-0.39074617408432855</v>
      </c>
      <c r="H32" s="31">
        <f>+コピー!U6</f>
        <v>1335</v>
      </c>
      <c r="I32" s="7">
        <f t="shared" ref="I32:I35" si="19">+H32/F32</f>
        <v>3.0183133619715124E-2</v>
      </c>
      <c r="J32" s="31">
        <f>+コピー!Y6</f>
        <v>1282</v>
      </c>
      <c r="K32" s="7">
        <f t="shared" ref="K32:K35" si="20">+J32/F32</f>
        <v>2.8984851910468009E-2</v>
      </c>
      <c r="L32" s="32">
        <f>VALUE(SUBSTITUTE(コピー!AA6,"円","　"))</f>
        <v>43.5</v>
      </c>
    </row>
    <row r="33" spans="3:12">
      <c r="C33" s="71">
        <f>+コピー!P7</f>
        <v>44210</v>
      </c>
      <c r="D33" s="44" t="str">
        <f>+コピー!R7</f>
        <v>2Q</v>
      </c>
      <c r="E33" s="35">
        <f>+コピー!Q7</f>
        <v>44136</v>
      </c>
      <c r="F33" s="31">
        <f>+コピー!S7</f>
        <v>54404</v>
      </c>
      <c r="G33" s="7" t="e">
        <f t="shared" ref="G33:G35" si="21">+(F33-F36)/F36</f>
        <v>#DIV/0!</v>
      </c>
      <c r="H33" s="31">
        <f>+コピー!U7</f>
        <v>2902</v>
      </c>
      <c r="I33" s="7">
        <f t="shared" si="19"/>
        <v>5.3341666053966619E-2</v>
      </c>
      <c r="J33" s="31">
        <f>+コピー!Y7</f>
        <v>1865</v>
      </c>
      <c r="K33" s="7">
        <f t="shared" si="20"/>
        <v>3.4280567605323137E-2</v>
      </c>
      <c r="L33" s="32">
        <f>VALUE(SUBSTITUTE(コピー!AA7,"円","　"))</f>
        <v>63.3</v>
      </c>
    </row>
    <row r="34" spans="3:12">
      <c r="C34" s="71">
        <f>+コピー!P8</f>
        <v>44298</v>
      </c>
      <c r="D34" s="44" t="str">
        <f>+コピー!R8</f>
        <v>3Q</v>
      </c>
      <c r="E34" s="35">
        <f>+コピー!Q8</f>
        <v>44228</v>
      </c>
      <c r="F34" s="31">
        <f>+コピー!S8</f>
        <v>46861</v>
      </c>
      <c r="G34" s="7" t="e">
        <f t="shared" si="21"/>
        <v>#DIV/0!</v>
      </c>
      <c r="H34" s="31">
        <f>+コピー!U8</f>
        <v>1827</v>
      </c>
      <c r="I34" s="7">
        <f t="shared" si="19"/>
        <v>3.8987644309767186E-2</v>
      </c>
      <c r="J34" s="31">
        <f>+コピー!Y8</f>
        <v>1200</v>
      </c>
      <c r="K34" s="7">
        <f t="shared" si="20"/>
        <v>2.5607648150914406E-2</v>
      </c>
      <c r="L34" s="32">
        <f>VALUE(SUBSTITUTE(コピー!AA8,"円","　"))</f>
        <v>40.700000000000003</v>
      </c>
    </row>
    <row r="35" spans="3:12">
      <c r="C35" s="71">
        <f>+コピー!P9</f>
        <v>44389</v>
      </c>
      <c r="D35" s="44" t="str">
        <f>+コピー!R9</f>
        <v>本</v>
      </c>
      <c r="E35" s="35">
        <f>+コピー!Q9</f>
        <v>44317</v>
      </c>
      <c r="F35" s="31">
        <f>+コピー!S9</f>
        <v>72597</v>
      </c>
      <c r="G35" s="7" t="e">
        <f t="shared" si="21"/>
        <v>#DIV/0!</v>
      </c>
      <c r="H35" s="31">
        <f>+コピー!U9</f>
        <v>4935</v>
      </c>
      <c r="I35" s="7">
        <f t="shared" si="19"/>
        <v>6.7978015620480184E-2</v>
      </c>
      <c r="J35" s="31">
        <f>+コピー!Y9</f>
        <v>2821</v>
      </c>
      <c r="K35" s="7">
        <f t="shared" si="20"/>
        <v>3.8858355028444702E-2</v>
      </c>
      <c r="L35" s="32">
        <f>VALUE(SUBSTITUTE(コピー!AA9,"円","　"))</f>
        <v>95.8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D61EC-1C72-420C-A8A5-54AC1AE4D61C}">
  <dimension ref="A1:S3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Q33" sqref="Q33"/>
    </sheetView>
  </sheetViews>
  <sheetFormatPr defaultRowHeight="12"/>
  <cols>
    <col min="1" max="1" width="9.375" style="1" customWidth="1"/>
    <col min="2" max="2" width="5.375" style="44" customWidth="1"/>
    <col min="3" max="3" width="8.375" style="44" bestFit="1" customWidth="1"/>
    <col min="4" max="4" width="7.875" style="44" customWidth="1"/>
    <col min="5" max="5" width="9" style="44" bestFit="1" customWidth="1"/>
    <col min="6" max="6" width="7.875" style="44" customWidth="1"/>
    <col min="7" max="7" width="6.875" style="44" customWidth="1"/>
    <col min="8" max="8" width="6.25" style="44" customWidth="1"/>
    <col min="9" max="9" width="6.625" style="44" customWidth="1"/>
    <col min="10" max="10" width="6.25" style="44" customWidth="1"/>
    <col min="11" max="11" width="6.5" style="44" customWidth="1"/>
    <col min="12" max="12" width="5.125" style="44" customWidth="1"/>
    <col min="13" max="13" width="5.75" style="44" customWidth="1"/>
    <col min="14" max="14" width="5" style="44" customWidth="1"/>
    <col min="15" max="15" width="4.625" style="44" customWidth="1"/>
    <col min="16" max="16" width="4.5" style="44" customWidth="1"/>
    <col min="17" max="17" width="5.25" style="44" customWidth="1"/>
    <col min="18" max="18" width="6.5" style="44" customWidth="1"/>
    <col min="19" max="19" width="6.125" style="44" customWidth="1"/>
    <col min="20" max="20" width="1.875" style="44" customWidth="1"/>
    <col min="21" max="16384" width="9" style="44"/>
  </cols>
  <sheetData>
    <row r="1" spans="1:1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3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2" t="s">
        <v>55</v>
      </c>
      <c r="S1" s="72" t="s">
        <v>56</v>
      </c>
    </row>
    <row r="2" spans="1:19" ht="41.25" customHeight="1" thickBot="1">
      <c r="A2" s="58" t="s">
        <v>35</v>
      </c>
      <c r="B2" s="41">
        <v>1441</v>
      </c>
      <c r="C2" s="9"/>
      <c r="D2" s="9"/>
      <c r="E2" s="35">
        <f>+E18</f>
        <v>43952</v>
      </c>
      <c r="F2" s="48">
        <f>+F18</f>
        <v>209207</v>
      </c>
      <c r="G2" s="49"/>
      <c r="H2" s="9">
        <f>+H18</f>
        <v>9873</v>
      </c>
      <c r="I2" s="50">
        <f>+H2/F2</f>
        <v>4.719249355901093E-2</v>
      </c>
      <c r="J2" s="48">
        <f>+J18</f>
        <v>5109</v>
      </c>
      <c r="K2" s="50">
        <f>+J2/F2</f>
        <v>2.4420788979336257E-2</v>
      </c>
      <c r="L2" s="9">
        <f>+L18</f>
        <v>173.5</v>
      </c>
      <c r="M2" s="9">
        <f>+M18</f>
        <v>718.9</v>
      </c>
      <c r="N2" s="16">
        <f t="shared" ref="N2" si="0">+B2/L2</f>
        <v>8.3054755043227662</v>
      </c>
      <c r="O2" s="17">
        <f>+B2/M2</f>
        <v>2.0044512449575742</v>
      </c>
      <c r="P2" s="51">
        <f>+P18</f>
        <v>70</v>
      </c>
      <c r="Q2" s="52">
        <f t="shared" ref="Q2" si="1">+P2/B2</f>
        <v>4.8577376821651634E-2</v>
      </c>
      <c r="R2" s="52"/>
      <c r="S2" s="52"/>
    </row>
    <row r="3" spans="1:19" ht="15.75" customHeight="1">
      <c r="A3" s="66">
        <v>44208</v>
      </c>
      <c r="B3" s="85" t="s">
        <v>28</v>
      </c>
      <c r="C3" s="86"/>
      <c r="D3" s="86"/>
      <c r="E3" s="53">
        <f>+G19</f>
        <v>-0.15433040003441567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78"/>
      <c r="S3" s="78"/>
    </row>
    <row r="4" spans="1:19" ht="15.75" customHeight="1">
      <c r="B4" s="89" t="s">
        <v>29</v>
      </c>
      <c r="C4" s="90"/>
      <c r="D4" s="90"/>
      <c r="E4" s="54">
        <f>+K19</f>
        <v>2.8984851910468009E-2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78"/>
      <c r="S4" s="78"/>
    </row>
    <row r="5" spans="1:19" ht="15.75" customHeight="1">
      <c r="B5" s="89" t="s">
        <v>11</v>
      </c>
      <c r="C5" s="90"/>
      <c r="D5" s="90"/>
      <c r="E5" s="55">
        <f>+N19</f>
        <v>8.2816091954022983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78"/>
      <c r="S5" s="78"/>
    </row>
    <row r="6" spans="1:19" ht="15.75" customHeight="1">
      <c r="A6" s="67"/>
      <c r="B6" s="89" t="s">
        <v>31</v>
      </c>
      <c r="C6" s="90"/>
      <c r="D6" s="90"/>
      <c r="E6" s="55">
        <f>+B23</f>
        <v>1662.2760250026668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78"/>
      <c r="S6" s="78"/>
    </row>
    <row r="7" spans="1:19" ht="15.75" customHeight="1" thickBot="1">
      <c r="B7" s="91" t="s">
        <v>32</v>
      </c>
      <c r="C7" s="92"/>
      <c r="D7" s="92"/>
      <c r="E7" s="56">
        <f>+D23</f>
        <v>0.15355726925931074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78"/>
      <c r="S7" s="78"/>
    </row>
    <row r="8" spans="1:19" ht="13.5">
      <c r="A8" s="33" t="s">
        <v>15</v>
      </c>
      <c r="C8" s="1" t="s">
        <v>27</v>
      </c>
      <c r="G8" s="13" t="e">
        <f>AVERAGE(G9:G18)</f>
        <v>#REF!</v>
      </c>
      <c r="I8" s="13">
        <f>AVERAGE(I9:I18)</f>
        <v>2.6001879197163125E-2</v>
      </c>
      <c r="K8" s="13">
        <f>AVERAGE(K9:K18)</f>
        <v>8.6832702665402169E-3</v>
      </c>
      <c r="N8" s="77">
        <f>AVERAGE(N9:N18)</f>
        <v>12.822810266024538</v>
      </c>
      <c r="O8" s="76">
        <f>AVERAGE(O9:O18)</f>
        <v>1.6321677183656913</v>
      </c>
    </row>
    <row r="9" spans="1:19">
      <c r="A9" s="1">
        <v>1419</v>
      </c>
      <c r="B9" s="41"/>
      <c r="C9" s="46" t="e">
        <f t="shared" ref="C9:C16" si="2">+J9/L9*1000000</f>
        <v>#VALUE!</v>
      </c>
      <c r="E9" s="35">
        <f>+コピー!B2</f>
        <v>40664</v>
      </c>
      <c r="F9" s="31">
        <f>+コピー!C2</f>
        <v>148971</v>
      </c>
      <c r="G9" s="7" t="e">
        <f>+(F9-#REF!)/#REF!</f>
        <v>#REF!</v>
      </c>
      <c r="H9" s="31">
        <f>+コピー!E2</f>
        <v>1015</v>
      </c>
      <c r="I9" s="7">
        <f t="shared" ref="I9:I19" si="3">+H9/F9</f>
        <v>6.8134066361909369E-3</v>
      </c>
      <c r="J9" s="31">
        <f>+コピー!I2</f>
        <v>-177</v>
      </c>
      <c r="K9" s="7">
        <f t="shared" ref="K9:K19" si="4">+J9/F9</f>
        <v>-1.1881507138973358E-3</v>
      </c>
      <c r="L9" s="32" t="e">
        <f>VALUE(SUBSTITUTE(コピー!K2,"円","　"))</f>
        <v>#VALUE!</v>
      </c>
      <c r="M9" s="32">
        <f>VALUE(SUBSTITUTE(コピー!L2,"円","　"))</f>
        <v>130.80000000000001</v>
      </c>
      <c r="N9" s="10"/>
      <c r="O9" s="10"/>
    </row>
    <row r="10" spans="1:19">
      <c r="B10" s="41"/>
      <c r="C10" s="46">
        <f t="shared" si="2"/>
        <v>29436090.22556391</v>
      </c>
      <c r="E10" s="35">
        <f>+コピー!B3</f>
        <v>41030</v>
      </c>
      <c r="F10" s="31">
        <f>+コピー!C3</f>
        <v>169651</v>
      </c>
      <c r="G10" s="7">
        <f t="shared" ref="G10:G19" si="5">+(F10-F9)/F9</f>
        <v>0.13881896476495426</v>
      </c>
      <c r="H10" s="31">
        <f>+コピー!E3</f>
        <v>4075</v>
      </c>
      <c r="I10" s="7">
        <f t="shared" si="3"/>
        <v>2.4019899676394479E-2</v>
      </c>
      <c r="J10" s="31">
        <f>+コピー!I3</f>
        <v>783</v>
      </c>
      <c r="K10" s="7">
        <f t="shared" si="4"/>
        <v>4.6153574102127306E-3</v>
      </c>
      <c r="L10" s="32">
        <f>VALUE(SUBSTITUTE(コピー!K3,"円","　"))</f>
        <v>26.6</v>
      </c>
      <c r="M10" s="32">
        <f>VALUE(SUBSTITUTE(コピー!L3,"円","　"))</f>
        <v>158.4</v>
      </c>
      <c r="N10" s="10"/>
      <c r="O10" s="10"/>
    </row>
    <row r="11" spans="1:19">
      <c r="A11" s="9"/>
      <c r="B11" s="41">
        <v>1100</v>
      </c>
      <c r="C11" s="46">
        <f t="shared" si="2"/>
        <v>29454949.944382645</v>
      </c>
      <c r="E11" s="35">
        <f>+コピー!B4</f>
        <v>41395</v>
      </c>
      <c r="F11" s="31">
        <f>+コピー!C4</f>
        <v>152323</v>
      </c>
      <c r="G11" s="7">
        <f t="shared" si="5"/>
        <v>-0.10213909732332849</v>
      </c>
      <c r="H11" s="31">
        <f>+コピー!E4</f>
        <v>5286</v>
      </c>
      <c r="I11" s="7">
        <f t="shared" si="3"/>
        <v>3.4702572822226455E-2</v>
      </c>
      <c r="J11" s="31">
        <f>+コピー!I4</f>
        <v>2648</v>
      </c>
      <c r="K11" s="7">
        <f t="shared" si="4"/>
        <v>1.738411139486486E-2</v>
      </c>
      <c r="L11" s="32">
        <f>VALUE(SUBSTITUTE(コピー!K4,"円","　"))</f>
        <v>89.9</v>
      </c>
      <c r="M11" s="32">
        <f>VALUE(SUBSTITUTE(コピー!L4,"円","　"))</f>
        <v>483.5</v>
      </c>
      <c r="N11" s="10">
        <f t="shared" ref="N11:N19" si="6">+B11/L11</f>
        <v>12.235817575083425</v>
      </c>
      <c r="O11" s="10">
        <f t="shared" ref="O11:O18" si="7">+B11/M11</f>
        <v>2.2750775594622543</v>
      </c>
      <c r="P11" s="31">
        <f>VALUE(SUBSTITUTE(コピー!O4,"円","　"))</f>
        <v>25.8</v>
      </c>
      <c r="Q11" s="7">
        <f t="shared" ref="Q11:Q19" si="8">+P11/B11</f>
        <v>2.3454545454545454E-2</v>
      </c>
      <c r="R11" s="4">
        <v>70135</v>
      </c>
      <c r="S11" s="4">
        <v>14244</v>
      </c>
    </row>
    <row r="12" spans="1:19">
      <c r="B12" s="41">
        <v>700</v>
      </c>
      <c r="C12" s="46">
        <f t="shared" si="2"/>
        <v>29451114.922813036</v>
      </c>
      <c r="E12" s="35">
        <f>+コピー!B5</f>
        <v>41760</v>
      </c>
      <c r="F12" s="31">
        <f>+コピー!C5</f>
        <v>169528</v>
      </c>
      <c r="G12" s="7">
        <f t="shared" si="5"/>
        <v>0.1129507690893693</v>
      </c>
      <c r="H12" s="31">
        <f>+コピー!E5</f>
        <v>4580</v>
      </c>
      <c r="I12" s="7">
        <f t="shared" si="3"/>
        <v>2.7016186116747675E-2</v>
      </c>
      <c r="J12" s="31">
        <f>+コピー!I5</f>
        <v>1717</v>
      </c>
      <c r="K12" s="7">
        <f t="shared" si="4"/>
        <v>1.0128120428483791E-2</v>
      </c>
      <c r="L12" s="32">
        <f>VALUE(SUBSTITUTE(コピー!K5,"円","　"))</f>
        <v>58.3</v>
      </c>
      <c r="M12" s="32">
        <f>VALUE(SUBSTITUTE(コピー!L5,"円","　"))</f>
        <v>517.6</v>
      </c>
      <c r="N12" s="10">
        <f t="shared" si="6"/>
        <v>12.006861063464838</v>
      </c>
      <c r="O12" s="10">
        <f t="shared" si="7"/>
        <v>1.3523956723338484</v>
      </c>
      <c r="P12" s="31">
        <f>VALUE(SUBSTITUTE(コピー!O5,"円","　"))</f>
        <v>26</v>
      </c>
      <c r="Q12" s="7">
        <f t="shared" si="8"/>
        <v>3.7142857142857144E-2</v>
      </c>
      <c r="R12" s="4">
        <v>86408</v>
      </c>
      <c r="S12" s="4">
        <v>15248</v>
      </c>
    </row>
    <row r="13" spans="1:19">
      <c r="B13" s="41">
        <v>550</v>
      </c>
      <c r="C13" s="46" t="e">
        <f t="shared" si="2"/>
        <v>#VALUE!</v>
      </c>
      <c r="E13" s="35">
        <f>+コピー!B6</f>
        <v>42125</v>
      </c>
      <c r="F13" s="31">
        <f>+コピー!C6</f>
        <v>149570</v>
      </c>
      <c r="G13" s="7">
        <f t="shared" si="5"/>
        <v>-0.11772686517861357</v>
      </c>
      <c r="H13" s="31">
        <f>+コピー!E6</f>
        <v>2284</v>
      </c>
      <c r="I13" s="7">
        <f t="shared" si="3"/>
        <v>1.5270441933542822E-2</v>
      </c>
      <c r="J13" s="31">
        <f>+コピー!I6</f>
        <v>-641</v>
      </c>
      <c r="K13" s="7">
        <f t="shared" si="4"/>
        <v>-4.2856187738182791E-3</v>
      </c>
      <c r="L13" s="32" t="e">
        <f>VALUE(SUBSTITUTE(コピー!K6,"円","　"))</f>
        <v>#VALUE!</v>
      </c>
      <c r="M13" s="32">
        <f>VALUE(SUBSTITUTE(コピー!L6,"円","　"))</f>
        <v>477.3</v>
      </c>
      <c r="N13" s="10"/>
      <c r="O13" s="10">
        <f t="shared" si="7"/>
        <v>1.152315105803478</v>
      </c>
      <c r="P13" s="31">
        <f>VALUE(SUBSTITUTE(コピー!O6,"円","　"))</f>
        <v>10</v>
      </c>
      <c r="Q13" s="7">
        <f t="shared" si="8"/>
        <v>1.8181818181818181E-2</v>
      </c>
      <c r="R13" s="4">
        <v>87071</v>
      </c>
      <c r="S13" s="4">
        <v>14059</v>
      </c>
    </row>
    <row r="14" spans="1:19">
      <c r="B14" s="41">
        <v>470</v>
      </c>
      <c r="C14" s="46" t="e">
        <f t="shared" si="2"/>
        <v>#VALUE!</v>
      </c>
      <c r="E14" s="35">
        <f>+コピー!B7</f>
        <v>42491</v>
      </c>
      <c r="F14" s="31">
        <f>+コピー!C7</f>
        <v>138379</v>
      </c>
      <c r="G14" s="7">
        <f t="shared" si="5"/>
        <v>-7.482115397472755E-2</v>
      </c>
      <c r="H14" s="31">
        <f>+コピー!E7</f>
        <v>1803</v>
      </c>
      <c r="I14" s="7">
        <f t="shared" si="3"/>
        <v>1.3029433656840995E-2</v>
      </c>
      <c r="J14" s="31">
        <f>+コピー!I7</f>
        <v>-446</v>
      </c>
      <c r="K14" s="7">
        <f t="shared" si="4"/>
        <v>-3.223032396534156E-3</v>
      </c>
      <c r="L14" s="32" t="e">
        <f>VALUE(SUBSTITUTE(コピー!K7,"円","　"))</f>
        <v>#VALUE!</v>
      </c>
      <c r="M14" s="32">
        <f>VALUE(SUBSTITUTE(コピー!L7,"円","　"))</f>
        <v>452</v>
      </c>
      <c r="N14" s="10"/>
      <c r="O14" s="10">
        <f t="shared" si="7"/>
        <v>1.0398230088495575</v>
      </c>
      <c r="P14" s="31">
        <f>VALUE(SUBSTITUTE(コピー!O7,"円","　"))</f>
        <v>10</v>
      </c>
      <c r="Q14" s="7">
        <f t="shared" si="8"/>
        <v>2.1276595744680851E-2</v>
      </c>
      <c r="R14" s="4">
        <v>83866</v>
      </c>
      <c r="S14" s="4">
        <v>13314</v>
      </c>
    </row>
    <row r="15" spans="1:19">
      <c r="B15" s="41">
        <v>630</v>
      </c>
      <c r="C15" s="46">
        <f t="shared" si="2"/>
        <v>29444444.444444444</v>
      </c>
      <c r="E15" s="35">
        <f>+コピー!B8</f>
        <v>42856</v>
      </c>
      <c r="F15" s="31">
        <f>+コピー!C8</f>
        <v>157001</v>
      </c>
      <c r="G15" s="7">
        <f t="shared" si="5"/>
        <v>0.13457244235035662</v>
      </c>
      <c r="H15" s="31">
        <f>+コピー!E8</f>
        <v>3901</v>
      </c>
      <c r="I15" s="7">
        <f t="shared" si="3"/>
        <v>2.4846975496971357E-2</v>
      </c>
      <c r="J15" s="31">
        <f>+コピー!I8</f>
        <v>901</v>
      </c>
      <c r="K15" s="7">
        <f t="shared" si="4"/>
        <v>5.7388169502105082E-3</v>
      </c>
      <c r="L15" s="32">
        <f>VALUE(SUBSTITUTE(コピー!K8,"円","　"))</f>
        <v>30.6</v>
      </c>
      <c r="M15" s="32">
        <f>VALUE(SUBSTITUTE(コピー!L8,"円","　"))</f>
        <v>472.5</v>
      </c>
      <c r="N15" s="10">
        <f t="shared" si="6"/>
        <v>20.588235294117645</v>
      </c>
      <c r="O15" s="10">
        <f t="shared" si="7"/>
        <v>1.3333333333333333</v>
      </c>
      <c r="P15" s="31">
        <f>VALUE(SUBSTITUTE(コピー!O8,"円","　"))</f>
        <v>15</v>
      </c>
      <c r="Q15" s="7">
        <f>+P10/B15</f>
        <v>0</v>
      </c>
      <c r="R15" s="4">
        <v>83350</v>
      </c>
      <c r="S15" s="4">
        <v>13920</v>
      </c>
    </row>
    <row r="16" spans="1:19">
      <c r="B16" s="41">
        <v>1000</v>
      </c>
      <c r="C16" s="46">
        <f t="shared" si="2"/>
        <v>29453237.410071943</v>
      </c>
      <c r="E16" s="35">
        <f>+コピー!B9</f>
        <v>43221</v>
      </c>
      <c r="F16" s="31">
        <f>+コピー!C9</f>
        <v>167915</v>
      </c>
      <c r="G16" s="7">
        <f t="shared" si="5"/>
        <v>6.9515480793115966E-2</v>
      </c>
      <c r="H16" s="31">
        <f>+コピー!E9</f>
        <v>4653</v>
      </c>
      <c r="I16" s="7">
        <f t="shared" si="3"/>
        <v>2.7710448738945299E-2</v>
      </c>
      <c r="J16" s="31">
        <f>+コピー!I9</f>
        <v>2047</v>
      </c>
      <c r="K16" s="7">
        <f t="shared" si="4"/>
        <v>1.2190691719024507E-2</v>
      </c>
      <c r="L16" s="32">
        <f>VALUE(SUBSTITUTE(コピー!K9,"円","　"))</f>
        <v>69.5</v>
      </c>
      <c r="M16" s="32">
        <f>VALUE(SUBSTITUTE(コピー!L9,"円","　"))</f>
        <v>525.79999999999995</v>
      </c>
      <c r="N16" s="10">
        <f t="shared" si="6"/>
        <v>14.388489208633093</v>
      </c>
      <c r="O16" s="10">
        <f t="shared" si="7"/>
        <v>1.9018638265500192</v>
      </c>
      <c r="P16" s="31">
        <f>VALUE(SUBSTITUTE(コピー!O9,"円","　"))</f>
        <v>30</v>
      </c>
      <c r="Q16" s="7">
        <f t="shared" si="8"/>
        <v>0.03</v>
      </c>
      <c r="R16" s="4">
        <v>90785</v>
      </c>
      <c r="S16" s="4">
        <v>15488</v>
      </c>
    </row>
    <row r="17" spans="2:19">
      <c r="B17" s="41">
        <v>1500</v>
      </c>
      <c r="C17" s="46">
        <f>+J17/L17*1000000</f>
        <v>29446107.784431137</v>
      </c>
      <c r="E17" s="35">
        <f>+コピー!B10</f>
        <v>43586</v>
      </c>
      <c r="F17" s="31">
        <f>+コピー!C10</f>
        <v>186874</v>
      </c>
      <c r="G17" s="7">
        <f t="shared" si="5"/>
        <v>0.11290831670785814</v>
      </c>
      <c r="H17" s="31">
        <f>+コピー!E10</f>
        <v>7366</v>
      </c>
      <c r="I17" s="7">
        <f t="shared" si="3"/>
        <v>3.9416933334760318E-2</v>
      </c>
      <c r="J17" s="31">
        <f>+コピー!I10</f>
        <v>3934</v>
      </c>
      <c r="K17" s="7">
        <f t="shared" si="4"/>
        <v>2.1051617667519291E-2</v>
      </c>
      <c r="L17" s="32">
        <f>VALUE(SUBSTITUTE(コピー!K10,"円","　"))</f>
        <v>133.6</v>
      </c>
      <c r="M17" s="32">
        <f>VALUE(SUBSTITUTE(コピー!L10,"円","　"))</f>
        <v>615.70000000000005</v>
      </c>
      <c r="N17" s="10">
        <f t="shared" si="6"/>
        <v>11.227544910179642</v>
      </c>
      <c r="O17" s="10">
        <f t="shared" si="7"/>
        <v>2.4362514211466624</v>
      </c>
      <c r="P17" s="31">
        <f>VALUE(SUBSTITUTE(コピー!O10,"円","　"))</f>
        <v>53</v>
      </c>
      <c r="Q17" s="7">
        <f t="shared" si="8"/>
        <v>3.5333333333333335E-2</v>
      </c>
      <c r="R17" s="4">
        <v>89497</v>
      </c>
      <c r="S17" s="4">
        <v>18190</v>
      </c>
    </row>
    <row r="18" spans="2:19">
      <c r="B18" s="41">
        <v>1126</v>
      </c>
      <c r="C18" s="46">
        <f>+J18/L18*1000000</f>
        <v>29446685.878962535</v>
      </c>
      <c r="D18" s="71">
        <v>44025</v>
      </c>
      <c r="E18" s="35">
        <f>+コピー!B11</f>
        <v>43952</v>
      </c>
      <c r="F18" s="31">
        <f>+コピー!C11</f>
        <v>209207</v>
      </c>
      <c r="G18" s="7">
        <f t="shared" si="5"/>
        <v>0.11950833181716022</v>
      </c>
      <c r="H18" s="31">
        <f>+コピー!E11</f>
        <v>9873</v>
      </c>
      <c r="I18" s="7">
        <f t="shared" si="3"/>
        <v>4.719249355901093E-2</v>
      </c>
      <c r="J18" s="31">
        <f>+コピー!I11</f>
        <v>5109</v>
      </c>
      <c r="K18" s="7">
        <f t="shared" si="4"/>
        <v>2.4420788979336257E-2</v>
      </c>
      <c r="L18" s="32">
        <f>VALUE(SUBSTITUTE(コピー!K11,"円","　"))</f>
        <v>173.5</v>
      </c>
      <c r="M18" s="32">
        <f>VALUE(SUBSTITUTE(コピー!L11,"円","　"))</f>
        <v>718.9</v>
      </c>
      <c r="N18" s="10">
        <f t="shared" si="6"/>
        <v>6.4899135446685881</v>
      </c>
      <c r="O18" s="10">
        <f t="shared" si="7"/>
        <v>1.5662818194463766</v>
      </c>
      <c r="P18" s="31">
        <f>VALUE(SUBSTITUTE(コピー!O11,"円","　"))</f>
        <v>70</v>
      </c>
      <c r="Q18" s="7">
        <f t="shared" si="8"/>
        <v>6.216696269982238E-2</v>
      </c>
      <c r="R18" s="4">
        <v>101713</v>
      </c>
      <c r="S18" s="4">
        <v>21232</v>
      </c>
    </row>
    <row r="19" spans="2:19">
      <c r="B19" s="41">
        <v>1441</v>
      </c>
      <c r="C19" s="75">
        <f t="shared" ref="C19:C27" si="9">+C18</f>
        <v>29446685.878962535</v>
      </c>
      <c r="E19" s="30">
        <v>2021</v>
      </c>
      <c r="F19" s="31">
        <f>+AVERAGE(F32)*4</f>
        <v>176920</v>
      </c>
      <c r="G19" s="7">
        <f t="shared" si="5"/>
        <v>-0.15433040003441567</v>
      </c>
      <c r="H19" s="31">
        <f>+AVERAGE(H32)*4</f>
        <v>5340</v>
      </c>
      <c r="I19" s="7">
        <f t="shared" si="3"/>
        <v>3.0183133619715124E-2</v>
      </c>
      <c r="J19" s="31">
        <f>+AVERAGE(J32)*4</f>
        <v>5128</v>
      </c>
      <c r="K19" s="7">
        <f t="shared" si="4"/>
        <v>2.8984851910468009E-2</v>
      </c>
      <c r="L19" s="31">
        <f>+AVERAGE(L32)*4</f>
        <v>174</v>
      </c>
      <c r="N19" s="10">
        <f t="shared" si="6"/>
        <v>8.2816091954022983</v>
      </c>
      <c r="P19" s="31">
        <f>VALUE(SUBSTITUTE(コピー!O12,"円","　"))</f>
        <v>100</v>
      </c>
      <c r="Q19" s="7">
        <f t="shared" si="8"/>
        <v>6.9396252602359473E-2</v>
      </c>
    </row>
    <row r="20" spans="2:19">
      <c r="B20" s="45">
        <f t="shared" ref="B20:B27" si="10">+L20*N20</f>
        <v>1477.7573333333335</v>
      </c>
      <c r="C20" s="75">
        <f t="shared" si="9"/>
        <v>29446685.878962535</v>
      </c>
      <c r="E20" s="30">
        <v>2022</v>
      </c>
      <c r="F20" s="45">
        <f>+F18*(1+G20)</f>
        <v>217575.28</v>
      </c>
      <c r="G20" s="73">
        <v>0.04</v>
      </c>
      <c r="H20" s="45">
        <f t="shared" ref="H20:H27" si="11">+F20*I20</f>
        <v>8267.860639999999</v>
      </c>
      <c r="I20" s="73">
        <v>3.7999999999999999E-2</v>
      </c>
      <c r="J20" s="45">
        <f t="shared" ref="J20:J27" si="12">+F20*K20</f>
        <v>4351.5056000000004</v>
      </c>
      <c r="K20" s="73">
        <v>0.02</v>
      </c>
      <c r="L20" s="14">
        <f t="shared" ref="L20:L27" si="13">+J20/C$18*1000000</f>
        <v>147.77573333333333</v>
      </c>
      <c r="N20" s="41">
        <v>10</v>
      </c>
    </row>
    <row r="21" spans="2:19">
      <c r="B21" s="45">
        <f t="shared" si="10"/>
        <v>1536.8676266666669</v>
      </c>
      <c r="C21" s="75">
        <f t="shared" si="9"/>
        <v>29446685.878962535</v>
      </c>
      <c r="E21" s="30">
        <v>2023</v>
      </c>
      <c r="F21" s="45">
        <f t="shared" ref="F21:F27" si="14">+F20*(1+G21)</f>
        <v>226278.29120000001</v>
      </c>
      <c r="G21" s="73">
        <f t="shared" ref="G21:G27" si="15">+G20</f>
        <v>0.04</v>
      </c>
      <c r="H21" s="45">
        <f t="shared" si="11"/>
        <v>8598.5750656</v>
      </c>
      <c r="I21" s="73">
        <f t="shared" ref="I21:I27" si="16">+I20</f>
        <v>3.7999999999999999E-2</v>
      </c>
      <c r="J21" s="45">
        <f t="shared" si="12"/>
        <v>4525.5658240000002</v>
      </c>
      <c r="K21" s="73">
        <f t="shared" ref="K21:K27" si="17">+K20</f>
        <v>0.02</v>
      </c>
      <c r="L21" s="14">
        <f t="shared" si="13"/>
        <v>153.68676266666668</v>
      </c>
      <c r="N21" s="41">
        <f t="shared" ref="N21:N27" si="18">+N20</f>
        <v>10</v>
      </c>
    </row>
    <row r="22" spans="2:19">
      <c r="B22" s="45">
        <f t="shared" si="10"/>
        <v>1598.3423317333334</v>
      </c>
      <c r="C22" s="75">
        <f t="shared" si="9"/>
        <v>29446685.878962535</v>
      </c>
      <c r="E22" s="30">
        <v>2024</v>
      </c>
      <c r="F22" s="45">
        <f t="shared" si="14"/>
        <v>235329.42284800002</v>
      </c>
      <c r="G22" s="73">
        <f t="shared" si="15"/>
        <v>0.04</v>
      </c>
      <c r="H22" s="45">
        <f t="shared" si="11"/>
        <v>8942.5180682240007</v>
      </c>
      <c r="I22" s="73">
        <f t="shared" si="16"/>
        <v>3.7999999999999999E-2</v>
      </c>
      <c r="J22" s="45">
        <f t="shared" si="12"/>
        <v>4706.5884569600003</v>
      </c>
      <c r="K22" s="73">
        <f t="shared" si="17"/>
        <v>0.02</v>
      </c>
      <c r="L22" s="14">
        <f t="shared" si="13"/>
        <v>159.83423317333333</v>
      </c>
      <c r="N22" s="41">
        <f t="shared" si="18"/>
        <v>10</v>
      </c>
    </row>
    <row r="23" spans="2:19" ht="13.5">
      <c r="B23" s="45">
        <f t="shared" si="10"/>
        <v>1662.2760250026668</v>
      </c>
      <c r="C23" s="75">
        <f t="shared" si="9"/>
        <v>29446685.878962535</v>
      </c>
      <c r="D23" s="47">
        <f>+(B23-B2)/B2</f>
        <v>0.15355726925931074</v>
      </c>
      <c r="E23" s="30">
        <v>2025</v>
      </c>
      <c r="F23" s="45">
        <f t="shared" si="14"/>
        <v>244742.59976192002</v>
      </c>
      <c r="G23" s="73">
        <f t="shared" si="15"/>
        <v>0.04</v>
      </c>
      <c r="H23" s="45">
        <f t="shared" si="11"/>
        <v>9300.2187909529603</v>
      </c>
      <c r="I23" s="73">
        <f t="shared" si="16"/>
        <v>3.7999999999999999E-2</v>
      </c>
      <c r="J23" s="45">
        <f t="shared" si="12"/>
        <v>4894.8519952384004</v>
      </c>
      <c r="K23" s="73">
        <f t="shared" si="17"/>
        <v>0.02</v>
      </c>
      <c r="L23" s="14">
        <f t="shared" si="13"/>
        <v>166.22760250026667</v>
      </c>
      <c r="N23" s="41">
        <f t="shared" si="18"/>
        <v>10</v>
      </c>
    </row>
    <row r="24" spans="2:19">
      <c r="B24" s="45">
        <f t="shared" si="10"/>
        <v>1728.7670660027738</v>
      </c>
      <c r="C24" s="75">
        <f t="shared" si="9"/>
        <v>29446685.878962535</v>
      </c>
      <c r="E24" s="30">
        <v>2026</v>
      </c>
      <c r="F24" s="45">
        <f t="shared" si="14"/>
        <v>254532.30375239684</v>
      </c>
      <c r="G24" s="73">
        <f t="shared" si="15"/>
        <v>0.04</v>
      </c>
      <c r="H24" s="45">
        <f t="shared" si="11"/>
        <v>9672.2275425910793</v>
      </c>
      <c r="I24" s="73">
        <f t="shared" si="16"/>
        <v>3.7999999999999999E-2</v>
      </c>
      <c r="J24" s="45">
        <f t="shared" si="12"/>
        <v>5090.6460750479373</v>
      </c>
      <c r="K24" s="73">
        <f t="shared" si="17"/>
        <v>0.02</v>
      </c>
      <c r="L24" s="14">
        <f t="shared" si="13"/>
        <v>172.87670660027737</v>
      </c>
      <c r="N24" s="41">
        <f t="shared" si="18"/>
        <v>10</v>
      </c>
    </row>
    <row r="25" spans="2:19">
      <c r="B25" s="45">
        <f t="shared" si="10"/>
        <v>1797.9177486428844</v>
      </c>
      <c r="C25" s="75">
        <f t="shared" si="9"/>
        <v>29446685.878962535</v>
      </c>
      <c r="E25" s="30">
        <v>2027</v>
      </c>
      <c r="F25" s="45">
        <f t="shared" si="14"/>
        <v>264713.5959024927</v>
      </c>
      <c r="G25" s="73">
        <f t="shared" si="15"/>
        <v>0.04</v>
      </c>
      <c r="H25" s="45">
        <f t="shared" si="11"/>
        <v>10059.116644294721</v>
      </c>
      <c r="I25" s="73">
        <f t="shared" si="16"/>
        <v>3.7999999999999999E-2</v>
      </c>
      <c r="J25" s="45">
        <f t="shared" si="12"/>
        <v>5294.2719180498543</v>
      </c>
      <c r="K25" s="73">
        <f t="shared" si="17"/>
        <v>0.02</v>
      </c>
      <c r="L25" s="14">
        <f t="shared" si="13"/>
        <v>179.79177486428844</v>
      </c>
      <c r="N25" s="41">
        <f t="shared" si="18"/>
        <v>10</v>
      </c>
    </row>
    <row r="26" spans="2:19">
      <c r="B26" s="45">
        <f t="shared" si="10"/>
        <v>1869.8344585886002</v>
      </c>
      <c r="C26" s="75">
        <f t="shared" si="9"/>
        <v>29446685.878962535</v>
      </c>
      <c r="E26" s="30">
        <v>2028</v>
      </c>
      <c r="F26" s="45">
        <f t="shared" si="14"/>
        <v>275302.13973859244</v>
      </c>
      <c r="G26" s="73">
        <f t="shared" si="15"/>
        <v>0.04</v>
      </c>
      <c r="H26" s="45">
        <f t="shared" si="11"/>
        <v>10461.481310066512</v>
      </c>
      <c r="I26" s="73">
        <f t="shared" si="16"/>
        <v>3.7999999999999999E-2</v>
      </c>
      <c r="J26" s="45">
        <f t="shared" si="12"/>
        <v>5506.042794771849</v>
      </c>
      <c r="K26" s="73">
        <f t="shared" si="17"/>
        <v>0.02</v>
      </c>
      <c r="L26" s="14">
        <f t="shared" si="13"/>
        <v>186.98344585886002</v>
      </c>
      <c r="N26" s="41">
        <f t="shared" si="18"/>
        <v>10</v>
      </c>
    </row>
    <row r="27" spans="2:19">
      <c r="B27" s="45">
        <f t="shared" si="10"/>
        <v>1944.627836932144</v>
      </c>
      <c r="C27" s="75">
        <f t="shared" si="9"/>
        <v>29446685.878962535</v>
      </c>
      <c r="E27" s="30">
        <v>2029</v>
      </c>
      <c r="F27" s="45">
        <f t="shared" si="14"/>
        <v>286314.22532813612</v>
      </c>
      <c r="G27" s="73">
        <f t="shared" si="15"/>
        <v>0.04</v>
      </c>
      <c r="H27" s="45">
        <f t="shared" si="11"/>
        <v>10879.940562469172</v>
      </c>
      <c r="I27" s="73">
        <f t="shared" si="16"/>
        <v>3.7999999999999999E-2</v>
      </c>
      <c r="J27" s="45">
        <f t="shared" si="12"/>
        <v>5726.2845065627225</v>
      </c>
      <c r="K27" s="73">
        <f t="shared" si="17"/>
        <v>0.02</v>
      </c>
      <c r="L27" s="14">
        <f t="shared" si="13"/>
        <v>194.46278369321439</v>
      </c>
      <c r="N27" s="41">
        <f t="shared" si="18"/>
        <v>10</v>
      </c>
    </row>
    <row r="28" spans="2:19">
      <c r="C28" s="46">
        <v>29455800</v>
      </c>
    </row>
    <row r="29" spans="2:19" ht="25.5">
      <c r="F29" s="68" t="s">
        <v>43</v>
      </c>
      <c r="G29" s="68" t="s">
        <v>44</v>
      </c>
      <c r="H29" s="68" t="s">
        <v>45</v>
      </c>
      <c r="I29" s="68" t="s">
        <v>46</v>
      </c>
      <c r="J29" s="68" t="s">
        <v>47</v>
      </c>
      <c r="K29" s="68" t="s">
        <v>48</v>
      </c>
    </row>
    <row r="30" spans="2:19">
      <c r="F30" s="69">
        <f>+F18</f>
        <v>209207</v>
      </c>
      <c r="G30" s="69">
        <f>+F17</f>
        <v>186874</v>
      </c>
      <c r="H30" s="69">
        <f>+F16</f>
        <v>167915</v>
      </c>
      <c r="I30" s="69">
        <f>+J18</f>
        <v>5109</v>
      </c>
      <c r="J30" s="69">
        <f>+J17</f>
        <v>3934</v>
      </c>
      <c r="K30" s="69">
        <f>+J16</f>
        <v>2047</v>
      </c>
    </row>
    <row r="32" spans="2:19">
      <c r="C32" s="71">
        <f>+コピー!P6</f>
        <v>44116</v>
      </c>
      <c r="D32" s="44" t="str">
        <f>+コピー!R6</f>
        <v>1Q</v>
      </c>
      <c r="E32" s="35">
        <f>+コピー!Q6</f>
        <v>44044</v>
      </c>
      <c r="F32" s="31">
        <f>+コピー!S6</f>
        <v>44230</v>
      </c>
      <c r="G32" s="7">
        <f>+(F32-F35)/F35</f>
        <v>-0.39074617408432855</v>
      </c>
      <c r="H32" s="31">
        <f>+コピー!U6</f>
        <v>1335</v>
      </c>
      <c r="I32" s="7">
        <f t="shared" ref="I32:I35" si="19">+H32/F32</f>
        <v>3.0183133619715124E-2</v>
      </c>
      <c r="J32" s="31">
        <f>+コピー!Y6</f>
        <v>1282</v>
      </c>
      <c r="K32" s="7">
        <f t="shared" ref="K32:K35" si="20">+J32/F32</f>
        <v>2.8984851910468009E-2</v>
      </c>
      <c r="L32" s="32">
        <f>VALUE(SUBSTITUTE(コピー!AA6,"円","　"))</f>
        <v>43.5</v>
      </c>
    </row>
    <row r="33" spans="3:12">
      <c r="C33" s="71">
        <f>+コピー!P7</f>
        <v>44210</v>
      </c>
      <c r="D33" s="44" t="str">
        <f>+コピー!R7</f>
        <v>2Q</v>
      </c>
      <c r="E33" s="35">
        <f>+コピー!Q7</f>
        <v>44136</v>
      </c>
      <c r="F33" s="31">
        <f>+コピー!S7</f>
        <v>54404</v>
      </c>
      <c r="G33" s="7" t="e">
        <f t="shared" ref="G33:G35" si="21">+(F33-F36)/F36</f>
        <v>#DIV/0!</v>
      </c>
      <c r="H33" s="31">
        <f>+コピー!U7</f>
        <v>2902</v>
      </c>
      <c r="I33" s="7">
        <f t="shared" si="19"/>
        <v>5.3341666053966619E-2</v>
      </c>
      <c r="J33" s="31">
        <f>+コピー!Y7</f>
        <v>1865</v>
      </c>
      <c r="K33" s="7">
        <f t="shared" si="20"/>
        <v>3.4280567605323137E-2</v>
      </c>
      <c r="L33" s="32">
        <f>VALUE(SUBSTITUTE(コピー!AA7,"円","　"))</f>
        <v>63.3</v>
      </c>
    </row>
    <row r="34" spans="3:12">
      <c r="C34" s="71">
        <f>+コピー!P8</f>
        <v>44298</v>
      </c>
      <c r="D34" s="44" t="str">
        <f>+コピー!R8</f>
        <v>3Q</v>
      </c>
      <c r="E34" s="35">
        <f>+コピー!Q8</f>
        <v>44228</v>
      </c>
      <c r="F34" s="31">
        <f>+コピー!S8</f>
        <v>46861</v>
      </c>
      <c r="G34" s="7" t="e">
        <f t="shared" si="21"/>
        <v>#DIV/0!</v>
      </c>
      <c r="H34" s="31">
        <f>+コピー!U8</f>
        <v>1827</v>
      </c>
      <c r="I34" s="7">
        <f t="shared" si="19"/>
        <v>3.8987644309767186E-2</v>
      </c>
      <c r="J34" s="31">
        <f>+コピー!Y8</f>
        <v>1200</v>
      </c>
      <c r="K34" s="7">
        <f t="shared" si="20"/>
        <v>2.5607648150914406E-2</v>
      </c>
      <c r="L34" s="32">
        <f>VALUE(SUBSTITUTE(コピー!AA8,"円","　"))</f>
        <v>40.700000000000003</v>
      </c>
    </row>
    <row r="35" spans="3:12">
      <c r="C35" s="71">
        <f>+コピー!P9</f>
        <v>44389</v>
      </c>
      <c r="D35" s="44" t="str">
        <f>+コピー!R9</f>
        <v>本</v>
      </c>
      <c r="E35" s="35">
        <f>+コピー!Q9</f>
        <v>44317</v>
      </c>
      <c r="F35" s="31">
        <f>+コピー!S9</f>
        <v>72597</v>
      </c>
      <c r="G35" s="7" t="e">
        <f t="shared" si="21"/>
        <v>#DIV/0!</v>
      </c>
      <c r="H35" s="31">
        <f>+コピー!U9</f>
        <v>4935</v>
      </c>
      <c r="I35" s="7">
        <f t="shared" si="19"/>
        <v>6.7978015620480184E-2</v>
      </c>
      <c r="J35" s="31">
        <f>+コピー!Y9</f>
        <v>2821</v>
      </c>
      <c r="K35" s="7">
        <f t="shared" si="20"/>
        <v>3.8858355028444702E-2</v>
      </c>
      <c r="L35" s="32">
        <f>VALUE(SUBSTITUTE(コピー!AA9,"円","　"))</f>
        <v>95.8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CCF0-AC0F-45E5-A41E-24B9A236BAA6}">
  <dimension ref="A1:S3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C2" sqref="C2:D2"/>
    </sheetView>
  </sheetViews>
  <sheetFormatPr defaultRowHeight="12"/>
  <cols>
    <col min="1" max="1" width="9.375" style="1" customWidth="1"/>
    <col min="2" max="2" width="5.375" style="44" customWidth="1"/>
    <col min="3" max="3" width="8.375" style="44" bestFit="1" customWidth="1"/>
    <col min="4" max="4" width="7.875" style="44" customWidth="1"/>
    <col min="5" max="5" width="9" style="44" bestFit="1" customWidth="1"/>
    <col min="6" max="6" width="7.875" style="44" customWidth="1"/>
    <col min="7" max="7" width="6.875" style="44" customWidth="1"/>
    <col min="8" max="8" width="6.25" style="44" customWidth="1"/>
    <col min="9" max="9" width="6.625" style="44" customWidth="1"/>
    <col min="10" max="10" width="6.25" style="44" customWidth="1"/>
    <col min="11" max="11" width="6.5" style="44" customWidth="1"/>
    <col min="12" max="12" width="5.125" style="44" customWidth="1"/>
    <col min="13" max="13" width="5.75" style="44" customWidth="1"/>
    <col min="14" max="14" width="5" style="44" customWidth="1"/>
    <col min="15" max="15" width="4.625" style="44" customWidth="1"/>
    <col min="16" max="16" width="4.5" style="44" customWidth="1"/>
    <col min="17" max="17" width="5.25" style="44" customWidth="1"/>
    <col min="18" max="18" width="6.5" style="44" customWidth="1"/>
    <col min="19" max="19" width="6.125" style="44" customWidth="1"/>
    <col min="20" max="20" width="1.875" style="44" customWidth="1"/>
    <col min="21" max="28" width="9" style="44"/>
    <col min="29" max="29" width="5.125" style="44" customWidth="1"/>
    <col min="30" max="16384" width="9" style="44"/>
  </cols>
  <sheetData>
    <row r="1" spans="1:1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3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2" t="s">
        <v>55</v>
      </c>
      <c r="S1" s="72" t="s">
        <v>56</v>
      </c>
    </row>
    <row r="2" spans="1:19" ht="41.25" customHeight="1" thickBot="1">
      <c r="A2" s="58" t="s">
        <v>35</v>
      </c>
      <c r="B2" s="41">
        <v>1158</v>
      </c>
      <c r="C2" s="9"/>
      <c r="D2" s="9"/>
      <c r="E2" s="35">
        <f>+E22</f>
        <v>43952</v>
      </c>
      <c r="F2" s="48">
        <f>+F22</f>
        <v>209207</v>
      </c>
      <c r="G2" s="49"/>
      <c r="H2" s="9">
        <f>+H22</f>
        <v>9873</v>
      </c>
      <c r="I2" s="50">
        <f>+H2/F2</f>
        <v>4.719249355901093E-2</v>
      </c>
      <c r="J2" s="48">
        <f>+J22</f>
        <v>5109</v>
      </c>
      <c r="K2" s="50">
        <f>+J2/F2</f>
        <v>2.4420788979336257E-2</v>
      </c>
      <c r="L2" s="9">
        <f>+L22</f>
        <v>173.5</v>
      </c>
      <c r="M2" s="9">
        <f>+M22</f>
        <v>718.9</v>
      </c>
      <c r="N2" s="16">
        <f t="shared" ref="N2" si="0">+B2/L2</f>
        <v>6.6743515850144091</v>
      </c>
      <c r="O2" s="17">
        <f>+B2/M2</f>
        <v>1.6107942690221171</v>
      </c>
      <c r="P2" s="51">
        <f>+P22</f>
        <v>70</v>
      </c>
      <c r="Q2" s="52">
        <f t="shared" ref="Q2" si="1">+P2/B2</f>
        <v>6.0449050086355788E-2</v>
      </c>
      <c r="R2" s="52"/>
      <c r="S2" s="52"/>
    </row>
    <row r="3" spans="1:19" ht="15.75" customHeight="1">
      <c r="A3" s="66">
        <v>44025</v>
      </c>
      <c r="B3" s="85" t="s">
        <v>28</v>
      </c>
      <c r="C3" s="86"/>
      <c r="D3" s="86"/>
      <c r="E3" s="53">
        <f>+G22</f>
        <v>0.11950833181716022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74"/>
      <c r="S3" s="74"/>
    </row>
    <row r="4" spans="1:19" ht="15.75" customHeight="1">
      <c r="B4" s="89" t="s">
        <v>29</v>
      </c>
      <c r="C4" s="90"/>
      <c r="D4" s="90"/>
      <c r="E4" s="54">
        <f>+K22</f>
        <v>2.4420788979336257E-2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74"/>
      <c r="S4" s="74"/>
    </row>
    <row r="5" spans="1:19" ht="15.75" customHeight="1">
      <c r="B5" s="89" t="s">
        <v>11</v>
      </c>
      <c r="C5" s="90"/>
      <c r="D5" s="90"/>
      <c r="E5" s="55">
        <f>+N22</f>
        <v>6.4899135446685881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74"/>
      <c r="S5" s="74"/>
    </row>
    <row r="6" spans="1:19" ht="15.75" customHeight="1">
      <c r="A6" s="67"/>
      <c r="B6" s="89" t="s">
        <v>31</v>
      </c>
      <c r="C6" s="90"/>
      <c r="D6" s="90"/>
      <c r="E6" s="55">
        <f>+B27</f>
        <v>1564.8744965461869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74"/>
      <c r="S6" s="74"/>
    </row>
    <row r="7" spans="1:19" ht="15.75" customHeight="1" thickBot="1">
      <c r="B7" s="91" t="s">
        <v>32</v>
      </c>
      <c r="C7" s="92"/>
      <c r="D7" s="92"/>
      <c r="E7" s="56">
        <f>+D27</f>
        <v>0.3513596688654464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74"/>
      <c r="S7" s="74"/>
    </row>
    <row r="8" spans="1:19" ht="13.5">
      <c r="A8" s="33" t="s">
        <v>15</v>
      </c>
      <c r="C8" s="1" t="s">
        <v>27</v>
      </c>
      <c r="G8" s="13" t="e">
        <f>AVERAGE(G9:G22)</f>
        <v>#DIV/0!</v>
      </c>
      <c r="I8" s="13">
        <f>AVERAGE(I9:I22)</f>
        <v>2.6001879197163125E-2</v>
      </c>
      <c r="K8" s="13">
        <f>AVERAGE(K9:K22)</f>
        <v>8.6832702665402169E-3</v>
      </c>
      <c r="N8" s="77">
        <f t="shared" ref="N8:O8" si="2">AVERAGE(N9:N22)</f>
        <v>12.822810266024538</v>
      </c>
      <c r="O8" s="76">
        <f t="shared" si="2"/>
        <v>1.6321677183656913</v>
      </c>
    </row>
    <row r="9" spans="1:19">
      <c r="B9" s="41"/>
      <c r="E9" s="35"/>
      <c r="F9" s="31"/>
      <c r="H9" s="31"/>
      <c r="I9" s="7"/>
      <c r="J9" s="31"/>
      <c r="K9" s="7"/>
      <c r="L9" s="32"/>
      <c r="M9" s="32"/>
      <c r="N9" s="10"/>
      <c r="O9" s="10"/>
    </row>
    <row r="10" spans="1:19">
      <c r="B10" s="41"/>
      <c r="E10" s="35"/>
      <c r="F10" s="31"/>
      <c r="G10" s="7"/>
      <c r="H10" s="31"/>
      <c r="I10" s="7"/>
      <c r="J10" s="31"/>
      <c r="K10" s="7"/>
      <c r="L10" s="32"/>
      <c r="M10" s="32"/>
      <c r="N10" s="10"/>
      <c r="O10" s="10"/>
    </row>
    <row r="11" spans="1:19">
      <c r="B11" s="41"/>
      <c r="E11" s="35"/>
      <c r="F11" s="31"/>
      <c r="G11" s="7"/>
      <c r="H11" s="31"/>
      <c r="I11" s="7"/>
      <c r="J11" s="31"/>
      <c r="K11" s="7"/>
      <c r="L11" s="32"/>
      <c r="M11" s="32"/>
      <c r="N11" s="10"/>
      <c r="O11" s="10"/>
    </row>
    <row r="12" spans="1:19">
      <c r="B12" s="41"/>
      <c r="E12" s="35"/>
      <c r="F12" s="31"/>
      <c r="G12" s="7"/>
      <c r="H12" s="31"/>
      <c r="I12" s="7"/>
      <c r="J12" s="31"/>
      <c r="K12" s="7"/>
      <c r="L12" s="32"/>
      <c r="M12" s="32"/>
      <c r="N12" s="10"/>
      <c r="O12" s="10"/>
    </row>
    <row r="13" spans="1:19">
      <c r="B13" s="41"/>
      <c r="C13" s="46" t="e">
        <f t="shared" ref="C13:C20" si="3">+J13/L13*1000000</f>
        <v>#VALUE!</v>
      </c>
      <c r="E13" s="35">
        <f>+コピー!B2</f>
        <v>40664</v>
      </c>
      <c r="F13" s="31">
        <f>+コピー!C2</f>
        <v>148971</v>
      </c>
      <c r="G13" s="7" t="e">
        <f t="shared" ref="G13:G22" si="4">+(F13-F12)/F12</f>
        <v>#DIV/0!</v>
      </c>
      <c r="H13" s="31">
        <f>+コピー!E2</f>
        <v>1015</v>
      </c>
      <c r="I13" s="7">
        <f t="shared" ref="I13:I22" si="5">+H13/F13</f>
        <v>6.8134066361909369E-3</v>
      </c>
      <c r="J13" s="31">
        <f>+コピー!I2</f>
        <v>-177</v>
      </c>
      <c r="K13" s="7">
        <f t="shared" ref="K13:K22" si="6">+J13/F13</f>
        <v>-1.1881507138973358E-3</v>
      </c>
      <c r="L13" s="32" t="e">
        <f>VALUE(SUBSTITUTE(コピー!K2,"円","　"))</f>
        <v>#VALUE!</v>
      </c>
      <c r="M13" s="32">
        <f>VALUE(SUBSTITUTE(コピー!L2,"円","　"))</f>
        <v>130.80000000000001</v>
      </c>
      <c r="N13" s="10"/>
      <c r="O13" s="10"/>
    </row>
    <row r="14" spans="1:19">
      <c r="B14" s="41"/>
      <c r="C14" s="46">
        <f t="shared" si="3"/>
        <v>29436090.22556391</v>
      </c>
      <c r="E14" s="35">
        <f>+コピー!B3</f>
        <v>41030</v>
      </c>
      <c r="F14" s="31">
        <f>+コピー!C3</f>
        <v>169651</v>
      </c>
      <c r="G14" s="7">
        <f t="shared" si="4"/>
        <v>0.13881896476495426</v>
      </c>
      <c r="H14" s="31">
        <f>+コピー!E3</f>
        <v>4075</v>
      </c>
      <c r="I14" s="7">
        <f t="shared" si="5"/>
        <v>2.4019899676394479E-2</v>
      </c>
      <c r="J14" s="31">
        <f>+コピー!I3</f>
        <v>783</v>
      </c>
      <c r="K14" s="7">
        <f t="shared" si="6"/>
        <v>4.6153574102127306E-3</v>
      </c>
      <c r="L14" s="32">
        <f>VALUE(SUBSTITUTE(コピー!K3,"円","　"))</f>
        <v>26.6</v>
      </c>
      <c r="M14" s="32">
        <f>VALUE(SUBSTITUTE(コピー!L3,"円","　"))</f>
        <v>158.4</v>
      </c>
      <c r="N14" s="10"/>
      <c r="O14" s="10"/>
    </row>
    <row r="15" spans="1:19">
      <c r="B15" s="41">
        <v>1100</v>
      </c>
      <c r="C15" s="46">
        <f t="shared" si="3"/>
        <v>29454949.944382645</v>
      </c>
      <c r="E15" s="35">
        <f>+コピー!B4</f>
        <v>41395</v>
      </c>
      <c r="F15" s="31">
        <f>+コピー!C4</f>
        <v>152323</v>
      </c>
      <c r="G15" s="7">
        <f t="shared" si="4"/>
        <v>-0.10213909732332849</v>
      </c>
      <c r="H15" s="31">
        <f>+コピー!E4</f>
        <v>5286</v>
      </c>
      <c r="I15" s="7">
        <f t="shared" si="5"/>
        <v>3.4702572822226455E-2</v>
      </c>
      <c r="J15" s="31">
        <f>+コピー!I4</f>
        <v>2648</v>
      </c>
      <c r="K15" s="7">
        <f t="shared" si="6"/>
        <v>1.738411139486486E-2</v>
      </c>
      <c r="L15" s="32">
        <f>VALUE(SUBSTITUTE(コピー!K4,"円","　"))</f>
        <v>89.9</v>
      </c>
      <c r="M15" s="32">
        <f>VALUE(SUBSTITUTE(コピー!L4,"円","　"))</f>
        <v>483.5</v>
      </c>
      <c r="N15" s="10">
        <f t="shared" ref="N15:N22" si="7">+B15/L15</f>
        <v>12.235817575083425</v>
      </c>
      <c r="O15" s="10">
        <f t="shared" ref="O15:O22" si="8">+B15/M15</f>
        <v>2.2750775594622543</v>
      </c>
      <c r="P15" s="31">
        <f>VALUE(SUBSTITUTE(コピー!O4,"円","　"))</f>
        <v>25.8</v>
      </c>
      <c r="Q15" s="7">
        <f t="shared" ref="Q15:Q23" si="9">+P15/B15</f>
        <v>2.3454545454545454E-2</v>
      </c>
      <c r="R15" s="4">
        <v>70135</v>
      </c>
      <c r="S15" s="4">
        <v>14244</v>
      </c>
    </row>
    <row r="16" spans="1:19">
      <c r="B16" s="41">
        <v>700</v>
      </c>
      <c r="C16" s="46">
        <f t="shared" si="3"/>
        <v>29451114.922813036</v>
      </c>
      <c r="E16" s="35">
        <f>+コピー!B5</f>
        <v>41760</v>
      </c>
      <c r="F16" s="31">
        <f>+コピー!C5</f>
        <v>169528</v>
      </c>
      <c r="G16" s="7">
        <f t="shared" si="4"/>
        <v>0.1129507690893693</v>
      </c>
      <c r="H16" s="31">
        <f>+コピー!E5</f>
        <v>4580</v>
      </c>
      <c r="I16" s="7">
        <f t="shared" si="5"/>
        <v>2.7016186116747675E-2</v>
      </c>
      <c r="J16" s="31">
        <f>+コピー!I5</f>
        <v>1717</v>
      </c>
      <c r="K16" s="7">
        <f t="shared" si="6"/>
        <v>1.0128120428483791E-2</v>
      </c>
      <c r="L16" s="32">
        <f>VALUE(SUBSTITUTE(コピー!K5,"円","　"))</f>
        <v>58.3</v>
      </c>
      <c r="M16" s="32">
        <f>VALUE(SUBSTITUTE(コピー!L5,"円","　"))</f>
        <v>517.6</v>
      </c>
      <c r="N16" s="10">
        <f t="shared" si="7"/>
        <v>12.006861063464838</v>
      </c>
      <c r="O16" s="10">
        <f t="shared" si="8"/>
        <v>1.3523956723338484</v>
      </c>
      <c r="P16" s="31">
        <f>VALUE(SUBSTITUTE(コピー!O5,"円","　"))</f>
        <v>26</v>
      </c>
      <c r="Q16" s="7">
        <f t="shared" si="9"/>
        <v>3.7142857142857144E-2</v>
      </c>
      <c r="R16" s="4">
        <v>86408</v>
      </c>
      <c r="S16" s="4">
        <v>15248</v>
      </c>
    </row>
    <row r="17" spans="2:19">
      <c r="B17" s="41">
        <v>550</v>
      </c>
      <c r="C17" s="46" t="e">
        <f t="shared" si="3"/>
        <v>#VALUE!</v>
      </c>
      <c r="E17" s="35">
        <f>+コピー!B6</f>
        <v>42125</v>
      </c>
      <c r="F17" s="31">
        <f>+コピー!C6</f>
        <v>149570</v>
      </c>
      <c r="G17" s="7">
        <f t="shared" si="4"/>
        <v>-0.11772686517861357</v>
      </c>
      <c r="H17" s="31">
        <f>+コピー!E6</f>
        <v>2284</v>
      </c>
      <c r="I17" s="7">
        <f t="shared" si="5"/>
        <v>1.5270441933542822E-2</v>
      </c>
      <c r="J17" s="31">
        <f>+コピー!I6</f>
        <v>-641</v>
      </c>
      <c r="K17" s="7">
        <f t="shared" si="6"/>
        <v>-4.2856187738182791E-3</v>
      </c>
      <c r="L17" s="32" t="e">
        <f>VALUE(SUBSTITUTE(コピー!K6,"円","　"))</f>
        <v>#VALUE!</v>
      </c>
      <c r="M17" s="32">
        <f>VALUE(SUBSTITUTE(コピー!L6,"円","　"))</f>
        <v>477.3</v>
      </c>
      <c r="N17" s="10"/>
      <c r="O17" s="10">
        <f t="shared" si="8"/>
        <v>1.152315105803478</v>
      </c>
      <c r="P17" s="31">
        <f>VALUE(SUBSTITUTE(コピー!O6,"円","　"))</f>
        <v>10</v>
      </c>
      <c r="Q17" s="7">
        <f t="shared" si="9"/>
        <v>1.8181818181818181E-2</v>
      </c>
      <c r="R17" s="4">
        <v>87071</v>
      </c>
      <c r="S17" s="4">
        <v>14059</v>
      </c>
    </row>
    <row r="18" spans="2:19">
      <c r="B18" s="41">
        <v>470</v>
      </c>
      <c r="C18" s="46" t="e">
        <f t="shared" si="3"/>
        <v>#VALUE!</v>
      </c>
      <c r="E18" s="35">
        <f>+コピー!B7</f>
        <v>42491</v>
      </c>
      <c r="F18" s="31">
        <f>+コピー!C7</f>
        <v>138379</v>
      </c>
      <c r="G18" s="7">
        <f t="shared" si="4"/>
        <v>-7.482115397472755E-2</v>
      </c>
      <c r="H18" s="31">
        <f>+コピー!E7</f>
        <v>1803</v>
      </c>
      <c r="I18" s="7">
        <f t="shared" si="5"/>
        <v>1.3029433656840995E-2</v>
      </c>
      <c r="J18" s="31">
        <f>+コピー!I7</f>
        <v>-446</v>
      </c>
      <c r="K18" s="7">
        <f t="shared" si="6"/>
        <v>-3.223032396534156E-3</v>
      </c>
      <c r="L18" s="32" t="e">
        <f>VALUE(SUBSTITUTE(コピー!K7,"円","　"))</f>
        <v>#VALUE!</v>
      </c>
      <c r="M18" s="32">
        <f>VALUE(SUBSTITUTE(コピー!L7,"円","　"))</f>
        <v>452</v>
      </c>
      <c r="N18" s="10"/>
      <c r="O18" s="10">
        <f t="shared" si="8"/>
        <v>1.0398230088495575</v>
      </c>
      <c r="P18" s="31">
        <f>VALUE(SUBSTITUTE(コピー!O7,"円","　"))</f>
        <v>10</v>
      </c>
      <c r="Q18" s="7">
        <f t="shared" si="9"/>
        <v>2.1276595744680851E-2</v>
      </c>
      <c r="R18" s="4">
        <v>83866</v>
      </c>
      <c r="S18" s="4">
        <v>13314</v>
      </c>
    </row>
    <row r="19" spans="2:19">
      <c r="B19" s="41">
        <v>630</v>
      </c>
      <c r="C19" s="46">
        <f t="shared" si="3"/>
        <v>29444444.444444444</v>
      </c>
      <c r="E19" s="35">
        <f>+コピー!B8</f>
        <v>42856</v>
      </c>
      <c r="F19" s="31">
        <f>+コピー!C8</f>
        <v>157001</v>
      </c>
      <c r="G19" s="7">
        <f t="shared" si="4"/>
        <v>0.13457244235035662</v>
      </c>
      <c r="H19" s="31">
        <f>+コピー!E8</f>
        <v>3901</v>
      </c>
      <c r="I19" s="7">
        <f t="shared" si="5"/>
        <v>2.4846975496971357E-2</v>
      </c>
      <c r="J19" s="31">
        <f>+コピー!I8</f>
        <v>901</v>
      </c>
      <c r="K19" s="7">
        <f t="shared" si="6"/>
        <v>5.7388169502105082E-3</v>
      </c>
      <c r="L19" s="32">
        <f>VALUE(SUBSTITUTE(コピー!K8,"円","　"))</f>
        <v>30.6</v>
      </c>
      <c r="M19" s="32">
        <f>VALUE(SUBSTITUTE(コピー!L8,"円","　"))</f>
        <v>472.5</v>
      </c>
      <c r="N19" s="10">
        <f t="shared" si="7"/>
        <v>20.588235294117645</v>
      </c>
      <c r="O19" s="10">
        <f t="shared" si="8"/>
        <v>1.3333333333333333</v>
      </c>
      <c r="P19" s="31">
        <f>VALUE(SUBSTITUTE(コピー!O8,"円","　"))</f>
        <v>15</v>
      </c>
      <c r="Q19" s="7">
        <f>+P14/B19</f>
        <v>0</v>
      </c>
      <c r="R19" s="4">
        <v>83350</v>
      </c>
      <c r="S19" s="4">
        <v>13920</v>
      </c>
    </row>
    <row r="20" spans="2:19">
      <c r="B20" s="41">
        <v>1000</v>
      </c>
      <c r="C20" s="46">
        <f t="shared" si="3"/>
        <v>29453237.410071943</v>
      </c>
      <c r="E20" s="35">
        <f>+コピー!B9</f>
        <v>43221</v>
      </c>
      <c r="F20" s="31">
        <f>+コピー!C9</f>
        <v>167915</v>
      </c>
      <c r="G20" s="7">
        <f t="shared" si="4"/>
        <v>6.9515480793115966E-2</v>
      </c>
      <c r="H20" s="31">
        <f>+コピー!E9</f>
        <v>4653</v>
      </c>
      <c r="I20" s="7">
        <f t="shared" si="5"/>
        <v>2.7710448738945299E-2</v>
      </c>
      <c r="J20" s="31">
        <f>+コピー!I9</f>
        <v>2047</v>
      </c>
      <c r="K20" s="7">
        <f t="shared" si="6"/>
        <v>1.2190691719024507E-2</v>
      </c>
      <c r="L20" s="32">
        <f>VALUE(SUBSTITUTE(コピー!K9,"円","　"))</f>
        <v>69.5</v>
      </c>
      <c r="M20" s="32">
        <f>VALUE(SUBSTITUTE(コピー!L9,"円","　"))</f>
        <v>525.79999999999995</v>
      </c>
      <c r="N20" s="10">
        <f t="shared" si="7"/>
        <v>14.388489208633093</v>
      </c>
      <c r="O20" s="10">
        <f t="shared" si="8"/>
        <v>1.9018638265500192</v>
      </c>
      <c r="P20" s="31">
        <f>VALUE(SUBSTITUTE(コピー!O9,"円","　"))</f>
        <v>30</v>
      </c>
      <c r="Q20" s="7">
        <f t="shared" si="9"/>
        <v>0.03</v>
      </c>
      <c r="R20" s="4">
        <v>90785</v>
      </c>
      <c r="S20" s="4">
        <v>15488</v>
      </c>
    </row>
    <row r="21" spans="2:19">
      <c r="B21" s="41">
        <v>1500</v>
      </c>
      <c r="C21" s="46">
        <f>+J21/L21*1000000</f>
        <v>29446107.784431137</v>
      </c>
      <c r="E21" s="35">
        <f>+コピー!B10</f>
        <v>43586</v>
      </c>
      <c r="F21" s="31">
        <f>+コピー!C10</f>
        <v>186874</v>
      </c>
      <c r="G21" s="7">
        <f t="shared" si="4"/>
        <v>0.11290831670785814</v>
      </c>
      <c r="H21" s="31">
        <f>+コピー!E10</f>
        <v>7366</v>
      </c>
      <c r="I21" s="7">
        <f t="shared" si="5"/>
        <v>3.9416933334760318E-2</v>
      </c>
      <c r="J21" s="31">
        <f>+コピー!I10</f>
        <v>3934</v>
      </c>
      <c r="K21" s="7">
        <f t="shared" si="6"/>
        <v>2.1051617667519291E-2</v>
      </c>
      <c r="L21" s="32">
        <f>VALUE(SUBSTITUTE(コピー!K10,"円","　"))</f>
        <v>133.6</v>
      </c>
      <c r="M21" s="32">
        <f>VALUE(SUBSTITUTE(コピー!L10,"円","　"))</f>
        <v>615.70000000000005</v>
      </c>
      <c r="N21" s="10">
        <f t="shared" si="7"/>
        <v>11.227544910179642</v>
      </c>
      <c r="O21" s="10">
        <f t="shared" si="8"/>
        <v>2.4362514211466624</v>
      </c>
      <c r="P21" s="31">
        <f>VALUE(SUBSTITUTE(コピー!O10,"円","　"))</f>
        <v>53</v>
      </c>
      <c r="Q21" s="7">
        <f t="shared" si="9"/>
        <v>3.5333333333333335E-2</v>
      </c>
      <c r="R21" s="4">
        <v>89497</v>
      </c>
      <c r="S21" s="4">
        <v>18190</v>
      </c>
    </row>
    <row r="22" spans="2:19" ht="13.5">
      <c r="B22" s="41">
        <v>1126</v>
      </c>
      <c r="C22" s="46">
        <f>+J22/L22*1000000</f>
        <v>29446685.878962535</v>
      </c>
      <c r="E22" s="35">
        <f>+コピー!B11</f>
        <v>43952</v>
      </c>
      <c r="F22" s="31">
        <f>+コピー!C11</f>
        <v>209207</v>
      </c>
      <c r="G22" s="7">
        <f t="shared" si="4"/>
        <v>0.11950833181716022</v>
      </c>
      <c r="H22" s="31">
        <f>+コピー!E11</f>
        <v>9873</v>
      </c>
      <c r="I22" s="7">
        <f t="shared" si="5"/>
        <v>4.719249355901093E-2</v>
      </c>
      <c r="J22" s="31">
        <f>+コピー!I11</f>
        <v>5109</v>
      </c>
      <c r="K22" s="7">
        <f t="shared" si="6"/>
        <v>2.4420788979336257E-2</v>
      </c>
      <c r="L22" s="32">
        <f>VALUE(SUBSTITUTE(コピー!K11,"円","　"))</f>
        <v>173.5</v>
      </c>
      <c r="M22" s="32">
        <f>VALUE(SUBSTITUTE(コピー!L11,"円","　"))</f>
        <v>718.9</v>
      </c>
      <c r="N22" s="10">
        <f t="shared" si="7"/>
        <v>6.4899135446685881</v>
      </c>
      <c r="O22" s="10">
        <f t="shared" si="8"/>
        <v>1.5662818194463766</v>
      </c>
      <c r="P22" s="31">
        <f>VALUE(SUBSTITUTE(コピー!O11,"円","　"))</f>
        <v>70</v>
      </c>
      <c r="Q22" s="47">
        <f t="shared" si="9"/>
        <v>6.216696269982238E-2</v>
      </c>
      <c r="R22" s="4">
        <v>101713</v>
      </c>
      <c r="S22" s="4">
        <v>21232</v>
      </c>
    </row>
    <row r="23" spans="2:19" ht="13.5">
      <c r="B23" s="45">
        <f>+L23*N23</f>
        <v>1390.3707217948718</v>
      </c>
      <c r="C23" s="75">
        <f t="shared" ref="C23:C27" si="10">+C22</f>
        <v>29446685.878962535</v>
      </c>
      <c r="E23" s="30">
        <v>2021</v>
      </c>
      <c r="F23" s="45">
        <f>+F22*(1+G23)</f>
        <v>215483.21</v>
      </c>
      <c r="G23" s="73">
        <v>0.03</v>
      </c>
      <c r="H23" s="45">
        <f>+F23*I23</f>
        <v>5602.5634599999994</v>
      </c>
      <c r="I23" s="73">
        <v>2.5999999999999999E-2</v>
      </c>
      <c r="J23" s="45">
        <f>+F23*K23</f>
        <v>4094.1809899999998</v>
      </c>
      <c r="K23" s="73">
        <v>1.9E-2</v>
      </c>
      <c r="L23" s="14">
        <f t="shared" ref="L23:L27" si="11">+J23/C$22*1000000</f>
        <v>139.03707217948718</v>
      </c>
      <c r="N23" s="41">
        <v>10</v>
      </c>
      <c r="P23" s="31">
        <f>VALUE(SUBSTITUTE(コピー!O12,"円","　"))</f>
        <v>100</v>
      </c>
      <c r="Q23" s="47">
        <f t="shared" si="9"/>
        <v>7.1923263653672853E-2</v>
      </c>
    </row>
    <row r="24" spans="2:19">
      <c r="B24" s="45">
        <f t="shared" ref="B24:B27" si="12">+L24*N24</f>
        <v>1432.081843448718</v>
      </c>
      <c r="C24" s="75">
        <f t="shared" si="10"/>
        <v>29446685.878962535</v>
      </c>
      <c r="E24" s="30">
        <v>2022</v>
      </c>
      <c r="F24" s="45">
        <f t="shared" ref="F24:F27" si="13">+F23*(1+G24)</f>
        <v>221947.70629999999</v>
      </c>
      <c r="G24" s="73">
        <f>+G23</f>
        <v>0.03</v>
      </c>
      <c r="H24" s="45">
        <f t="shared" ref="H24:H27" si="14">+F24*I24</f>
        <v>5770.6403637999992</v>
      </c>
      <c r="I24" s="73">
        <f>+I23</f>
        <v>2.5999999999999999E-2</v>
      </c>
      <c r="J24" s="45">
        <f t="shared" ref="J24:J27" si="15">+F24*K24</f>
        <v>4217.0064197000002</v>
      </c>
      <c r="K24" s="73">
        <f>+K23</f>
        <v>1.9E-2</v>
      </c>
      <c r="L24" s="14">
        <f t="shared" si="11"/>
        <v>143.2081843448718</v>
      </c>
      <c r="N24" s="41">
        <f>+N23</f>
        <v>10</v>
      </c>
    </row>
    <row r="25" spans="2:19">
      <c r="B25" s="45">
        <f t="shared" si="12"/>
        <v>1475.0442987521794</v>
      </c>
      <c r="C25" s="75">
        <f t="shared" si="10"/>
        <v>29446685.878962535</v>
      </c>
      <c r="E25" s="30">
        <v>2023</v>
      </c>
      <c r="F25" s="45">
        <f t="shared" si="13"/>
        <v>228606.13748899999</v>
      </c>
      <c r="G25" s="73">
        <f t="shared" ref="G25:G27" si="16">+G24</f>
        <v>0.03</v>
      </c>
      <c r="H25" s="45">
        <f t="shared" si="14"/>
        <v>5943.7595747139994</v>
      </c>
      <c r="I25" s="73">
        <f t="shared" ref="I25:I27" si="17">+I24</f>
        <v>2.5999999999999999E-2</v>
      </c>
      <c r="J25" s="45">
        <f t="shared" si="15"/>
        <v>4343.5166122909995</v>
      </c>
      <c r="K25" s="73">
        <f t="shared" ref="K25:K27" si="18">+K24</f>
        <v>1.9E-2</v>
      </c>
      <c r="L25" s="14">
        <f t="shared" si="11"/>
        <v>147.50442987521794</v>
      </c>
      <c r="N25" s="41">
        <f t="shared" ref="N25:N27" si="19">+N24</f>
        <v>10</v>
      </c>
    </row>
    <row r="26" spans="2:19">
      <c r="B26" s="45">
        <f t="shared" si="12"/>
        <v>1519.2956277147448</v>
      </c>
      <c r="C26" s="75">
        <f t="shared" si="10"/>
        <v>29446685.878962535</v>
      </c>
      <c r="E26" s="30">
        <v>2024</v>
      </c>
      <c r="F26" s="45">
        <f t="shared" si="13"/>
        <v>235464.32161366998</v>
      </c>
      <c r="G26" s="73">
        <f t="shared" si="16"/>
        <v>0.03</v>
      </c>
      <c r="H26" s="45">
        <f t="shared" si="14"/>
        <v>6122.0723619554192</v>
      </c>
      <c r="I26" s="73">
        <f t="shared" si="17"/>
        <v>2.5999999999999999E-2</v>
      </c>
      <c r="J26" s="45">
        <f t="shared" si="15"/>
        <v>4473.8221106597293</v>
      </c>
      <c r="K26" s="73">
        <f t="shared" si="18"/>
        <v>1.9E-2</v>
      </c>
      <c r="L26" s="14">
        <f t="shared" si="11"/>
        <v>151.92956277147448</v>
      </c>
      <c r="N26" s="41">
        <f t="shared" si="19"/>
        <v>10</v>
      </c>
    </row>
    <row r="27" spans="2:19" ht="13.5">
      <c r="B27" s="45">
        <f t="shared" si="12"/>
        <v>1564.8744965461869</v>
      </c>
      <c r="C27" s="75">
        <f t="shared" si="10"/>
        <v>29446685.878962535</v>
      </c>
      <c r="D27" s="47">
        <f>+(B27-B2)/B2</f>
        <v>0.3513596688654464</v>
      </c>
      <c r="E27" s="30">
        <v>2025</v>
      </c>
      <c r="F27" s="45">
        <f t="shared" si="13"/>
        <v>242528.25126208007</v>
      </c>
      <c r="G27" s="73">
        <f t="shared" si="16"/>
        <v>0.03</v>
      </c>
      <c r="H27" s="45">
        <f t="shared" si="14"/>
        <v>6305.7345328140818</v>
      </c>
      <c r="I27" s="73">
        <f t="shared" si="17"/>
        <v>2.5999999999999999E-2</v>
      </c>
      <c r="J27" s="45">
        <f t="shared" si="15"/>
        <v>4608.0367739795211</v>
      </c>
      <c r="K27" s="73">
        <f t="shared" si="18"/>
        <v>1.9E-2</v>
      </c>
      <c r="L27" s="14">
        <f t="shared" si="11"/>
        <v>156.4874496546187</v>
      </c>
      <c r="N27" s="41">
        <f t="shared" si="19"/>
        <v>10</v>
      </c>
    </row>
    <row r="28" spans="2:19">
      <c r="C28" s="46">
        <v>29455800</v>
      </c>
    </row>
    <row r="29" spans="2:19" ht="25.5">
      <c r="F29" s="68" t="s">
        <v>43</v>
      </c>
      <c r="G29" s="68" t="s">
        <v>44</v>
      </c>
      <c r="H29" s="68" t="s">
        <v>45</v>
      </c>
      <c r="I29" s="68" t="s">
        <v>46</v>
      </c>
      <c r="J29" s="68" t="s">
        <v>47</v>
      </c>
      <c r="K29" s="68" t="s">
        <v>48</v>
      </c>
    </row>
    <row r="30" spans="2:19">
      <c r="F30" s="69">
        <f>+F22</f>
        <v>209207</v>
      </c>
      <c r="G30" s="69">
        <f>+F21</f>
        <v>186874</v>
      </c>
      <c r="H30" s="69">
        <f>+F20</f>
        <v>167915</v>
      </c>
      <c r="I30" s="69">
        <f>+J22</f>
        <v>5109</v>
      </c>
      <c r="J30" s="69">
        <f>+J21</f>
        <v>3934</v>
      </c>
      <c r="K30" s="69">
        <f>+J20</f>
        <v>2047</v>
      </c>
    </row>
    <row r="32" spans="2:19">
      <c r="D32" s="44" t="str">
        <f>+コピー!R2</f>
        <v>1Q</v>
      </c>
      <c r="E32" s="35">
        <f>+コピー!Q2</f>
        <v>43678</v>
      </c>
      <c r="F32" s="31">
        <f>+コピー!S2</f>
        <v>45234</v>
      </c>
      <c r="G32" s="7" t="e">
        <f t="shared" ref="G32:G35" si="20">+(F32-F31)/F31</f>
        <v>#DIV/0!</v>
      </c>
      <c r="H32" s="31">
        <f>+コピー!U2</f>
        <v>2119</v>
      </c>
      <c r="I32" s="7">
        <f t="shared" ref="I32:I35" si="21">+H32/F32</f>
        <v>4.684529336339921E-2</v>
      </c>
      <c r="J32" s="31">
        <f>+コピー!Y2</f>
        <v>1355</v>
      </c>
      <c r="K32" s="7">
        <f t="shared" ref="K32:K35" si="22">+J32/F32</f>
        <v>2.9955343325816862E-2</v>
      </c>
      <c r="L32" s="32">
        <f>VALUE(SUBSTITUTE(コピー!AA2,"円","　"))</f>
        <v>45.8</v>
      </c>
    </row>
    <row r="33" spans="3:12">
      <c r="D33" s="44" t="str">
        <f>+コピー!R3</f>
        <v>2Q</v>
      </c>
      <c r="E33" s="35">
        <f>+コピー!Q3</f>
        <v>43770</v>
      </c>
      <c r="F33" s="31">
        <f>+コピー!S3</f>
        <v>54029</v>
      </c>
      <c r="G33" s="7">
        <f t="shared" si="20"/>
        <v>0.19443339081222089</v>
      </c>
      <c r="H33" s="31">
        <f>+コピー!U3</f>
        <v>1994</v>
      </c>
      <c r="I33" s="7">
        <f t="shared" si="21"/>
        <v>3.6906105980121784E-2</v>
      </c>
      <c r="J33" s="31">
        <f>+コピー!Y3</f>
        <v>1154</v>
      </c>
      <c r="K33" s="7">
        <f t="shared" si="22"/>
        <v>2.1358899850080514E-2</v>
      </c>
      <c r="L33" s="32">
        <f>VALUE(SUBSTITUTE(コピー!AA3,"円","　"))</f>
        <v>39</v>
      </c>
    </row>
    <row r="34" spans="3:12">
      <c r="D34" s="44" t="str">
        <f>+コピー!R4</f>
        <v>3Q</v>
      </c>
      <c r="E34" s="35">
        <f>+コピー!Q4</f>
        <v>43862</v>
      </c>
      <c r="F34" s="31">
        <f>+コピー!S4</f>
        <v>45008</v>
      </c>
      <c r="G34" s="7">
        <f t="shared" si="20"/>
        <v>-0.16696588868940754</v>
      </c>
      <c r="H34" s="31">
        <f>+コピー!U4</f>
        <v>1445</v>
      </c>
      <c r="I34" s="7">
        <f t="shared" si="21"/>
        <v>3.2105403483825096E-2</v>
      </c>
      <c r="J34" s="31">
        <f>+コピー!Y4</f>
        <v>956</v>
      </c>
      <c r="K34" s="7">
        <f t="shared" si="22"/>
        <v>2.1240668325630999E-2</v>
      </c>
      <c r="L34" s="32">
        <f>VALUE(SUBSTITUTE(コピー!AA4,"円","　"))</f>
        <v>32.299999999999997</v>
      </c>
    </row>
    <row r="35" spans="3:12">
      <c r="C35" s="71">
        <v>44025</v>
      </c>
      <c r="D35" s="44" t="str">
        <f>+コピー!R5</f>
        <v>本</v>
      </c>
      <c r="E35" s="35">
        <f>+コピー!Q5</f>
        <v>43952</v>
      </c>
      <c r="F35" s="31">
        <f>+コピー!S5</f>
        <v>64936</v>
      </c>
      <c r="G35" s="7">
        <f t="shared" si="20"/>
        <v>0.44276573053679347</v>
      </c>
      <c r="H35" s="31">
        <f>+コピー!U5</f>
        <v>4315</v>
      </c>
      <c r="I35" s="7">
        <f t="shared" si="21"/>
        <v>6.6450043119379076E-2</v>
      </c>
      <c r="J35" s="31">
        <f>+コピー!Y5</f>
        <v>1644</v>
      </c>
      <c r="K35" s="7">
        <f t="shared" si="22"/>
        <v>2.5317235431809783E-2</v>
      </c>
      <c r="L35" s="32">
        <f>VALUE(SUBSTITUTE(コピー!AA5,"円","　"))</f>
        <v>55.6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テンプレート</vt:lpstr>
      <vt:lpstr>コピー</vt:lpstr>
      <vt:lpstr>20211012</vt:lpstr>
      <vt:lpstr>20210712</vt:lpstr>
      <vt:lpstr>20210412</vt:lpstr>
      <vt:lpstr>20210114</vt:lpstr>
      <vt:lpstr>20201012</vt:lpstr>
      <vt:lpstr>20200713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2021-10-19T13:05:30Z</dcterms:created>
  <dcterms:modified xsi:type="dcterms:W3CDTF">2021-10-19T13:05:36Z</dcterms:modified>
</cp:coreProperties>
</file>