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1DB56C59-A028-4C8E-B460-D4F53485C809}" xr6:coauthVersionLast="47" xr6:coauthVersionMax="47" xr10:uidLastSave="{00000000-0000-0000-0000-000000000000}"/>
  <bookViews>
    <workbookView xWindow="300" yWindow="-15870" windowWidth="26385" windowHeight="15105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3" l="1"/>
  <c r="J20" i="3"/>
  <c r="H20" i="3"/>
  <c r="F20" i="3"/>
  <c r="T2" i="3"/>
  <c r="S2" i="3"/>
  <c r="Q2" i="3"/>
  <c r="E2" i="3"/>
  <c r="Q20" i="3"/>
  <c r="R20" i="3" s="1"/>
  <c r="M20" i="3"/>
  <c r="M2" i="3" s="1"/>
  <c r="U20" i="3"/>
  <c r="O20" i="3" l="1"/>
  <c r="U19" i="3"/>
  <c r="U2" i="3" s="1"/>
  <c r="C31" i="3"/>
  <c r="D31" i="3"/>
  <c r="E31" i="3"/>
  <c r="F31" i="3"/>
  <c r="G31" i="3" s="1"/>
  <c r="H31" i="3"/>
  <c r="J31" i="3"/>
  <c r="L31" i="3"/>
  <c r="C32" i="3"/>
  <c r="D32" i="3"/>
  <c r="E32" i="3"/>
  <c r="F32" i="3"/>
  <c r="G32" i="3" s="1"/>
  <c r="H32" i="3"/>
  <c r="J32" i="3"/>
  <c r="L32" i="3"/>
  <c r="C33" i="3"/>
  <c r="D33" i="3"/>
  <c r="E33" i="3"/>
  <c r="F33" i="3"/>
  <c r="G33" i="3" s="1"/>
  <c r="H33" i="3"/>
  <c r="J33" i="3"/>
  <c r="L33" i="3"/>
  <c r="C30" i="3"/>
  <c r="D30" i="3"/>
  <c r="E30" i="3"/>
  <c r="F30" i="3"/>
  <c r="H30" i="3"/>
  <c r="J30" i="3"/>
  <c r="L30" i="3"/>
  <c r="V2" i="3"/>
  <c r="Q19" i="3"/>
  <c r="E19" i="3"/>
  <c r="F19" i="3"/>
  <c r="H19" i="3"/>
  <c r="J19" i="3"/>
  <c r="L19" i="3"/>
  <c r="M19" i="3"/>
  <c r="O19" i="3" s="1"/>
  <c r="K30" i="3" l="1"/>
  <c r="H2" i="3"/>
  <c r="I32" i="3"/>
  <c r="I30" i="3"/>
  <c r="K32" i="3"/>
  <c r="K31" i="3"/>
  <c r="I31" i="3"/>
  <c r="I33" i="3"/>
  <c r="K33" i="3"/>
  <c r="G30" i="3"/>
  <c r="N19" i="3"/>
  <c r="P19" i="3" s="1"/>
  <c r="K19" i="3"/>
  <c r="R19" i="3"/>
  <c r="I19" i="3"/>
  <c r="C19" i="3"/>
  <c r="N22" i="3"/>
  <c r="N23" i="3" s="1"/>
  <c r="K22" i="3"/>
  <c r="K23" i="3" s="1"/>
  <c r="K24" i="3" s="1"/>
  <c r="I22" i="3"/>
  <c r="I23" i="3" s="1"/>
  <c r="U10" i="3"/>
  <c r="U11" i="3"/>
  <c r="Q11" i="3"/>
  <c r="Q12" i="3"/>
  <c r="R12" i="3" s="1"/>
  <c r="Q13" i="3"/>
  <c r="R13" i="3" s="1"/>
  <c r="F2" i="3" l="1"/>
  <c r="F21" i="3"/>
  <c r="K20" i="3"/>
  <c r="K2" i="3" s="1"/>
  <c r="J2" i="3"/>
  <c r="N20" i="3"/>
  <c r="P20" i="3" s="1"/>
  <c r="L2" i="3"/>
  <c r="G20" i="3"/>
  <c r="G2" i="3" s="1"/>
  <c r="I20" i="3"/>
  <c r="I2" i="3" s="1"/>
  <c r="I24" i="3"/>
  <c r="U12" i="3"/>
  <c r="Q15" i="3"/>
  <c r="R15" i="3" s="1"/>
  <c r="Q16" i="3"/>
  <c r="R16" i="3" s="1"/>
  <c r="Q17" i="3"/>
  <c r="R17" i="3" s="1"/>
  <c r="Q18" i="3"/>
  <c r="R18" i="3" s="1"/>
  <c r="Q14" i="3"/>
  <c r="R14" i="3" s="1"/>
  <c r="G22" i="3" l="1"/>
  <c r="G23" i="3" s="1"/>
  <c r="G24" i="3" s="1"/>
  <c r="U14" i="3"/>
  <c r="U15" i="3"/>
  <c r="U16" i="3"/>
  <c r="U17" i="3"/>
  <c r="U18" i="3"/>
  <c r="U13" i="3"/>
  <c r="K25" i="3" l="1"/>
  <c r="K26" i="3" s="1"/>
  <c r="K27" i="3" s="1"/>
  <c r="E4" i="3" s="1"/>
  <c r="I25" i="3"/>
  <c r="I26" i="3" s="1"/>
  <c r="I27" i="3" s="1"/>
  <c r="G25" i="3"/>
  <c r="G26" i="3" l="1"/>
  <c r="G27" i="3" s="1"/>
  <c r="E3" i="3" s="1"/>
  <c r="H18" i="3"/>
  <c r="L11" i="3" l="1"/>
  <c r="N11" i="3" s="1"/>
  <c r="N24" i="3" l="1"/>
  <c r="N25" i="3" s="1"/>
  <c r="N26" i="3" s="1"/>
  <c r="N27" i="3" s="1"/>
  <c r="E5" i="3" s="1"/>
  <c r="M10" i="3" l="1"/>
  <c r="O10" i="3" s="1"/>
  <c r="M11" i="3"/>
  <c r="O11" i="3" s="1"/>
  <c r="P11" i="3" s="1"/>
  <c r="M12" i="3"/>
  <c r="O12" i="3" s="1"/>
  <c r="M13" i="3"/>
  <c r="O13" i="3" s="1"/>
  <c r="M14" i="3"/>
  <c r="O14" i="3" s="1"/>
  <c r="P14" i="3" s="1"/>
  <c r="M15" i="3"/>
  <c r="O15" i="3" s="1"/>
  <c r="M16" i="3"/>
  <c r="O16" i="3" s="1"/>
  <c r="M17" i="3"/>
  <c r="O17" i="3" s="1"/>
  <c r="M18" i="3"/>
  <c r="M9" i="3"/>
  <c r="O9" i="3" s="1"/>
  <c r="L10" i="3"/>
  <c r="N10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L9" i="3"/>
  <c r="N9" i="3" s="1"/>
  <c r="J10" i="3"/>
  <c r="J11" i="3"/>
  <c r="C11" i="3" s="1"/>
  <c r="J12" i="3"/>
  <c r="J13" i="3"/>
  <c r="J14" i="3"/>
  <c r="J15" i="3"/>
  <c r="J16" i="3"/>
  <c r="J17" i="3"/>
  <c r="J18" i="3"/>
  <c r="J9" i="3"/>
  <c r="H10" i="3"/>
  <c r="H11" i="3"/>
  <c r="H12" i="3"/>
  <c r="H13" i="3"/>
  <c r="H14" i="3"/>
  <c r="H15" i="3"/>
  <c r="H16" i="3"/>
  <c r="H17" i="3"/>
  <c r="H9" i="3"/>
  <c r="F10" i="3"/>
  <c r="F11" i="3"/>
  <c r="F12" i="3"/>
  <c r="F13" i="3"/>
  <c r="F14" i="3"/>
  <c r="F15" i="3"/>
  <c r="F16" i="3"/>
  <c r="F17" i="3"/>
  <c r="F18" i="3"/>
  <c r="G19" i="3" s="1"/>
  <c r="F9" i="3"/>
  <c r="E10" i="3"/>
  <c r="E11" i="3"/>
  <c r="E12" i="3"/>
  <c r="E13" i="3"/>
  <c r="E14" i="3"/>
  <c r="E15" i="3"/>
  <c r="E16" i="3"/>
  <c r="E17" i="3"/>
  <c r="E18" i="3"/>
  <c r="E9" i="3"/>
  <c r="P15" i="3" l="1"/>
  <c r="P9" i="3"/>
  <c r="P13" i="3"/>
  <c r="P12" i="3"/>
  <c r="P17" i="3"/>
  <c r="P16" i="3"/>
  <c r="P10" i="3"/>
  <c r="C18" i="3"/>
  <c r="C20" i="3" s="1"/>
  <c r="C22" i="3" s="1"/>
  <c r="C23" i="3" s="1"/>
  <c r="C12" i="3"/>
  <c r="O18" i="3"/>
  <c r="C10" i="3"/>
  <c r="N18" i="3"/>
  <c r="N8" i="3" s="1"/>
  <c r="C14" i="3"/>
  <c r="O2" i="3"/>
  <c r="C15" i="3"/>
  <c r="C13" i="3"/>
  <c r="C9" i="3"/>
  <c r="C16" i="3"/>
  <c r="C17" i="3"/>
  <c r="C21" i="3" s="1"/>
  <c r="I18" i="3"/>
  <c r="I12" i="3"/>
  <c r="I9" i="3"/>
  <c r="I16" i="3"/>
  <c r="I13" i="3"/>
  <c r="G15" i="3"/>
  <c r="I10" i="3"/>
  <c r="K11" i="3"/>
  <c r="I15" i="3"/>
  <c r="G13" i="3"/>
  <c r="I14" i="3"/>
  <c r="K15" i="3"/>
  <c r="K17" i="3"/>
  <c r="K9" i="3"/>
  <c r="K16" i="3"/>
  <c r="K10" i="3"/>
  <c r="K14" i="3"/>
  <c r="K13" i="3"/>
  <c r="G16" i="3"/>
  <c r="G10" i="3"/>
  <c r="I17" i="3"/>
  <c r="I11" i="3"/>
  <c r="K18" i="3"/>
  <c r="K12" i="3"/>
  <c r="G18" i="3"/>
  <c r="G12" i="3"/>
  <c r="G17" i="3"/>
  <c r="G11" i="3"/>
  <c r="G14" i="3"/>
  <c r="O8" i="3" l="1"/>
  <c r="P18" i="3"/>
  <c r="G8" i="3"/>
  <c r="I8" i="3"/>
  <c r="K8" i="3"/>
  <c r="C24" i="3"/>
  <c r="R2" i="3"/>
  <c r="N2" i="3"/>
  <c r="F22" i="3" l="1"/>
  <c r="J21" i="3"/>
  <c r="H21" i="3"/>
  <c r="C25" i="3"/>
  <c r="L21" i="3" l="1"/>
  <c r="F23" i="3"/>
  <c r="H22" i="3"/>
  <c r="J22" i="3"/>
  <c r="L22" i="3" s="1"/>
  <c r="C26" i="3"/>
  <c r="F24" i="3" l="1"/>
  <c r="H23" i="3"/>
  <c r="J23" i="3"/>
  <c r="L23" i="3" s="1"/>
  <c r="B23" i="3" s="1"/>
  <c r="C27" i="3"/>
  <c r="F25" i="3" l="1"/>
  <c r="J24" i="3"/>
  <c r="L24" i="3" s="1"/>
  <c r="B24" i="3" s="1"/>
  <c r="H24" i="3"/>
  <c r="F26" i="3" l="1"/>
  <c r="J25" i="3"/>
  <c r="L25" i="3" s="1"/>
  <c r="B25" i="3" s="1"/>
  <c r="H25" i="3"/>
  <c r="F27" i="3" l="1"/>
  <c r="H26" i="3"/>
  <c r="J26" i="3"/>
  <c r="L26" i="3" s="1"/>
  <c r="B26" i="3" s="1"/>
  <c r="B21" i="3"/>
  <c r="B22" i="3"/>
  <c r="E6" i="3" l="1"/>
  <c r="D26" i="3"/>
  <c r="E7" i="3" s="1"/>
  <c r="H27" i="3"/>
  <c r="J27" i="3"/>
  <c r="L27" i="3" s="1"/>
  <c r="B27" i="3" s="1"/>
</calcChain>
</file>

<file path=xl/sharedStrings.xml><?xml version="1.0" encoding="utf-8"?>
<sst xmlns="http://schemas.openxmlformats.org/spreadsheetml/2006/main" count="97" uniqueCount="81">
  <si>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</si>
  <si>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</si>
  <si>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</si>
  <si>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</si>
  <si>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</si>
  <si>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</si>
  <si>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</si>
  <si>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</si>
  <si>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</si>
  <si>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</si>
  <si>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</si>
  <si>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</si>
  <si>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</si>
  <si>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</si>
  <si>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</si>
  <si>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</si>
  <si>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</si>
  <si>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</si>
  <si>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</si>
  <si>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</si>
  <si>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</si>
  <si>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</si>
  <si>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</si>
  <si>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</si>
  <si>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</si>
  <si>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</si>
  <si>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</si>
  <si>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</si>
  <si>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</si>
  <si>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</si>
  <si>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</si>
  <si>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</si>
  <si>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</si>
  <si>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</si>
  <si>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</si>
  <si>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</si>
  <si>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</si>
  <si>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</si>
  <si>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2Q</t>
  </si>
  <si>
    <t>3Q</t>
  </si>
  <si>
    <t>本</t>
  </si>
  <si>
    <t>ROE</t>
    <phoneticPr fontId="3"/>
  </si>
  <si>
    <r>
      <t>35.6</t>
    </r>
    <r>
      <rPr>
        <sz val="8"/>
        <color rgb="FF666666"/>
        <rFont val="Inherit"/>
        <family val="2"/>
      </rPr>
      <t>円</t>
    </r>
  </si>
  <si>
    <r>
      <t>381.2</t>
    </r>
    <r>
      <rPr>
        <sz val="8"/>
        <color rgb="FF666666"/>
        <rFont val="Inherit"/>
        <family val="2"/>
      </rPr>
      <t>円</t>
    </r>
  </si>
  <si>
    <r>
      <t>39.6</t>
    </r>
    <r>
      <rPr>
        <sz val="8"/>
        <color rgb="FF666666"/>
        <rFont val="Inherit"/>
        <family val="2"/>
      </rPr>
      <t>円</t>
    </r>
  </si>
  <si>
    <r>
      <t>413.4</t>
    </r>
    <r>
      <rPr>
        <sz val="8"/>
        <color rgb="FF666666"/>
        <rFont val="Inherit"/>
        <family val="2"/>
      </rPr>
      <t>円</t>
    </r>
  </si>
  <si>
    <r>
      <t>51.4</t>
    </r>
    <r>
      <rPr>
        <sz val="8"/>
        <color rgb="FF666666"/>
        <rFont val="Inherit"/>
        <family val="2"/>
      </rPr>
      <t>円</t>
    </r>
  </si>
  <si>
    <r>
      <t>519.3</t>
    </r>
    <r>
      <rPr>
        <sz val="8"/>
        <color rgb="FF666666"/>
        <rFont val="Inherit"/>
        <family val="2"/>
      </rPr>
      <t>円</t>
    </r>
  </si>
  <si>
    <r>
      <t>69.1</t>
    </r>
    <r>
      <rPr>
        <sz val="8"/>
        <color rgb="FF666666"/>
        <rFont val="Inherit"/>
        <family val="2"/>
      </rPr>
      <t>円</t>
    </r>
  </si>
  <si>
    <r>
      <t>572.7</t>
    </r>
    <r>
      <rPr>
        <sz val="8"/>
        <color rgb="FF666666"/>
        <rFont val="Inherit"/>
        <family val="2"/>
      </rPr>
      <t>円</t>
    </r>
  </si>
  <si>
    <r>
      <t>97.4</t>
    </r>
    <r>
      <rPr>
        <sz val="8"/>
        <color rgb="FF666666"/>
        <rFont val="Inherit"/>
        <family val="2"/>
      </rPr>
      <t>円</t>
    </r>
  </si>
  <si>
    <r>
      <t>655.1</t>
    </r>
    <r>
      <rPr>
        <sz val="8"/>
        <color rgb="FF666666"/>
        <rFont val="Inherit"/>
        <family val="2"/>
      </rPr>
      <t>円</t>
    </r>
  </si>
  <si>
    <r>
      <t>96.1</t>
    </r>
    <r>
      <rPr>
        <sz val="8"/>
        <color rgb="FF666666"/>
        <rFont val="Inherit"/>
        <family val="2"/>
      </rPr>
      <t>円</t>
    </r>
  </si>
  <si>
    <r>
      <t>709.2</t>
    </r>
    <r>
      <rPr>
        <sz val="8"/>
        <color rgb="FF666666"/>
        <rFont val="Inherit"/>
        <family val="2"/>
      </rPr>
      <t>円</t>
    </r>
  </si>
  <si>
    <r>
      <t>116.8</t>
    </r>
    <r>
      <rPr>
        <sz val="8"/>
        <color rgb="FF666666"/>
        <rFont val="Inherit"/>
        <family val="2"/>
      </rPr>
      <t>円</t>
    </r>
  </si>
  <si>
    <r>
      <t>829.7</t>
    </r>
    <r>
      <rPr>
        <sz val="8"/>
        <color rgb="FF666666"/>
        <rFont val="Inherit"/>
        <family val="2"/>
      </rPr>
      <t>円</t>
    </r>
  </si>
  <si>
    <r>
      <t>126.7</t>
    </r>
    <r>
      <rPr>
        <sz val="8"/>
        <color rgb="FF666666"/>
        <rFont val="Inherit"/>
        <family val="2"/>
      </rPr>
      <t>円</t>
    </r>
  </si>
  <si>
    <r>
      <t>920.7</t>
    </r>
    <r>
      <rPr>
        <sz val="8"/>
        <color rgb="FF666666"/>
        <rFont val="Inherit"/>
        <family val="2"/>
      </rPr>
      <t>円</t>
    </r>
  </si>
  <si>
    <r>
      <t>140.0</t>
    </r>
    <r>
      <rPr>
        <sz val="8"/>
        <color rgb="FF666666"/>
        <rFont val="Inherit"/>
        <family val="2"/>
      </rPr>
      <t>円</t>
    </r>
  </si>
  <si>
    <r>
      <t>1,009.2</t>
    </r>
    <r>
      <rPr>
        <sz val="8"/>
        <color rgb="FF666666"/>
        <rFont val="Inherit"/>
        <family val="2"/>
      </rPr>
      <t>円</t>
    </r>
  </si>
  <si>
    <r>
      <t>105.0</t>
    </r>
    <r>
      <rPr>
        <sz val="8"/>
        <color rgb="FF666666"/>
        <rFont val="Inherit"/>
        <family val="2"/>
      </rPr>
      <t>円</t>
    </r>
  </si>
  <si>
    <r>
      <t>1,067.5</t>
    </r>
    <r>
      <rPr>
        <sz val="8"/>
        <color rgb="FF666666"/>
        <rFont val="Inherit"/>
        <family val="2"/>
      </rPr>
      <t>円</t>
    </r>
  </si>
  <si>
    <r>
      <t>148.3</t>
    </r>
    <r>
      <rPr>
        <sz val="8"/>
        <color rgb="FF666666"/>
        <rFont val="Inherit"/>
        <family val="2"/>
      </rPr>
      <t>円</t>
    </r>
  </si>
  <si>
    <r>
      <t>1,195.2</t>
    </r>
    <r>
      <rPr>
        <sz val="8"/>
        <color rgb="FF666666"/>
        <rFont val="Inherit"/>
        <family val="2"/>
      </rPr>
      <t>円</t>
    </r>
  </si>
  <si>
    <t>2022/09予</t>
  </si>
  <si>
    <r>
      <t>146.4</t>
    </r>
    <r>
      <rPr>
        <sz val="8"/>
        <color rgb="FF666666"/>
        <rFont val="Inherit"/>
        <family val="2"/>
      </rPr>
      <t>円</t>
    </r>
  </si>
  <si>
    <r>
      <t>42.7</t>
    </r>
    <r>
      <rPr>
        <sz val="8"/>
        <color rgb="FF666666"/>
        <rFont val="Inherit"/>
        <family val="2"/>
      </rPr>
      <t>円</t>
    </r>
  </si>
  <si>
    <r>
      <t>50.2</t>
    </r>
    <r>
      <rPr>
        <sz val="8"/>
        <color rgb="FF666666"/>
        <rFont val="Inherit"/>
        <family val="2"/>
      </rPr>
      <t>円</t>
    </r>
  </si>
  <si>
    <r>
      <t>39.2</t>
    </r>
    <r>
      <rPr>
        <sz val="8"/>
        <color rgb="FF666666"/>
        <rFont val="Inherit"/>
        <family val="2"/>
      </rPr>
      <t>円</t>
    </r>
  </si>
  <si>
    <r>
      <t>16.2</t>
    </r>
    <r>
      <rPr>
        <sz val="8"/>
        <color rgb="FF666666"/>
        <rFont val="Inherit"/>
        <family val="2"/>
      </rPr>
      <t>円</t>
    </r>
  </si>
  <si>
    <r>
      <t>38.3</t>
    </r>
    <r>
      <rPr>
        <sz val="8"/>
        <color rgb="FF666666"/>
        <rFont val="Inherit"/>
        <family val="2"/>
      </rPr>
      <t>円</t>
    </r>
  </si>
  <si>
    <t>15.00 円</t>
  </si>
  <si>
    <t>17.00 円</t>
  </si>
  <si>
    <t>24.50 円</t>
  </si>
  <si>
    <t>29.50 円</t>
  </si>
  <si>
    <t>32.00 円</t>
  </si>
  <si>
    <t>37.00 円</t>
  </si>
  <si>
    <t>37.50 円</t>
  </si>
  <si>
    <t>39.00 円</t>
  </si>
  <si>
    <t>2022/09(予)</t>
  </si>
  <si>
    <t>3176 三洋貿易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</si>
</sst>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10" fontId="10" fillId="6" borderId="4" xfId="0" applyNumberFormat="1" applyFont="1" applyFill="1" applyBorder="1" applyAlignment="1">
      <alignment horizontal="right" vertical="center"/>
    </xf>
    <xf numFmtId="177" fontId="2" fillId="15" borderId="0" xfId="0" applyNumberFormat="1" applyFont="1" applyFill="1" applyAlignment="1">
      <alignment horizontal="center" vertical="center"/>
    </xf>
    <xf numFmtId="177" fontId="2" fillId="15" borderId="0" xfId="2" applyNumberFormat="1" applyFont="1" applyFill="1" applyAlignment="1">
      <alignment horizontal="center" vertical="center"/>
    </xf>
    <xf numFmtId="10" fontId="10" fillId="7" borderId="4" xfId="0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9" fontId="2" fillId="0" borderId="0" xfId="2" applyFont="1" applyFill="1" applyAlignment="1">
      <alignment horizontal="center" vertical="center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6639924858890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40787</c:v>
                </c:pt>
                <c:pt idx="1">
                  <c:v>41153</c:v>
                </c:pt>
                <c:pt idx="2">
                  <c:v>41518</c:v>
                </c:pt>
                <c:pt idx="3">
                  <c:v>41883</c:v>
                </c:pt>
                <c:pt idx="4">
                  <c:v>42248</c:v>
                </c:pt>
                <c:pt idx="5">
                  <c:v>42614</c:v>
                </c:pt>
                <c:pt idx="6">
                  <c:v>42979</c:v>
                </c:pt>
                <c:pt idx="7">
                  <c:v>43344</c:v>
                </c:pt>
                <c:pt idx="8">
                  <c:v>43709</c:v>
                </c:pt>
                <c:pt idx="9">
                  <c:v>44075</c:v>
                </c:pt>
                <c:pt idx="10">
                  <c:v>44440</c:v>
                </c:pt>
                <c:pt idx="11" formatCode="General">
                  <c:v>2021</c:v>
                </c:pt>
                <c:pt idx="12" formatCode="General">
                  <c:v>2022</c:v>
                </c:pt>
                <c:pt idx="13" formatCode="General">
                  <c:v>2023</c:v>
                </c:pt>
                <c:pt idx="14" formatCode="General">
                  <c:v>2024</c:v>
                </c:pt>
                <c:pt idx="15" formatCode="General">
                  <c:v>2025</c:v>
                </c:pt>
                <c:pt idx="16" formatCode="General">
                  <c:v>2026</c:v>
                </c:pt>
                <c:pt idx="17" formatCode="General">
                  <c:v>2027</c:v>
                </c:pt>
                <c:pt idx="18" formatCode="General">
                  <c:v>2028</c:v>
                </c:pt>
              </c:numCache>
            </c:numRef>
          </c:cat>
          <c:val>
            <c:numRef>
              <c:f>テンプレート!$J$9:$J$27</c:f>
              <c:numCache>
                <c:formatCode>#,##0_);[Red]\(#,##0\)</c:formatCode>
                <c:ptCount val="19"/>
                <c:pt idx="0">
                  <c:v>1020</c:v>
                </c:pt>
                <c:pt idx="1">
                  <c:v>1137</c:v>
                </c:pt>
                <c:pt idx="2">
                  <c:v>1475</c:v>
                </c:pt>
                <c:pt idx="3">
                  <c:v>1982</c:v>
                </c:pt>
                <c:pt idx="4">
                  <c:v>2794</c:v>
                </c:pt>
                <c:pt idx="5">
                  <c:v>2757</c:v>
                </c:pt>
                <c:pt idx="6">
                  <c:v>3351</c:v>
                </c:pt>
                <c:pt idx="7">
                  <c:v>3635</c:v>
                </c:pt>
                <c:pt idx="8">
                  <c:v>4018</c:v>
                </c:pt>
                <c:pt idx="9">
                  <c:v>3013</c:v>
                </c:pt>
                <c:pt idx="10">
                  <c:v>4256</c:v>
                </c:pt>
                <c:pt idx="11">
                  <c:v>4400</c:v>
                </c:pt>
                <c:pt idx="12">
                  <c:v>4538.2886999999992</c:v>
                </c:pt>
                <c:pt idx="13">
                  <c:v>4742.511691499999</c:v>
                </c:pt>
                <c:pt idx="14">
                  <c:v>4955.9247176174986</c:v>
                </c:pt>
                <c:pt idx="15">
                  <c:v>5178.9413299102862</c:v>
                </c:pt>
                <c:pt idx="16">
                  <c:v>5411.9936897562484</c:v>
                </c:pt>
                <c:pt idx="17">
                  <c:v>5655.5334057952796</c:v>
                </c:pt>
                <c:pt idx="18">
                  <c:v>5910.0324090560662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40787</c:v>
                </c:pt>
                <c:pt idx="1">
                  <c:v>41153</c:v>
                </c:pt>
                <c:pt idx="2">
                  <c:v>41518</c:v>
                </c:pt>
                <c:pt idx="3">
                  <c:v>41883</c:v>
                </c:pt>
                <c:pt idx="4">
                  <c:v>42248</c:v>
                </c:pt>
                <c:pt idx="5">
                  <c:v>42614</c:v>
                </c:pt>
                <c:pt idx="6">
                  <c:v>42979</c:v>
                </c:pt>
                <c:pt idx="7">
                  <c:v>43344</c:v>
                </c:pt>
                <c:pt idx="8">
                  <c:v>43709</c:v>
                </c:pt>
                <c:pt idx="9">
                  <c:v>44075</c:v>
                </c:pt>
                <c:pt idx="10">
                  <c:v>44440</c:v>
                </c:pt>
                <c:pt idx="11" formatCode="General">
                  <c:v>2021</c:v>
                </c:pt>
                <c:pt idx="12" formatCode="General">
                  <c:v>2022</c:v>
                </c:pt>
                <c:pt idx="13" formatCode="General">
                  <c:v>2023</c:v>
                </c:pt>
                <c:pt idx="14" formatCode="General">
                  <c:v>2024</c:v>
                </c:pt>
                <c:pt idx="15" formatCode="General">
                  <c:v>2025</c:v>
                </c:pt>
                <c:pt idx="16" formatCode="General">
                  <c:v>2026</c:v>
                </c:pt>
                <c:pt idx="17" formatCode="General">
                  <c:v>2027</c:v>
                </c:pt>
                <c:pt idx="18" formatCode="General">
                  <c:v>2028</c:v>
                </c:pt>
              </c:numCache>
            </c:numRef>
          </c:cat>
          <c:val>
            <c:numRef>
              <c:f>テンプレート!$L$9:$L$27</c:f>
              <c:numCache>
                <c:formatCode>0.0</c:formatCode>
                <c:ptCount val="19"/>
                <c:pt idx="0">
                  <c:v>35.6</c:v>
                </c:pt>
                <c:pt idx="1">
                  <c:v>39.6</c:v>
                </c:pt>
                <c:pt idx="2">
                  <c:v>51.4</c:v>
                </c:pt>
                <c:pt idx="3">
                  <c:v>69.099999999999994</c:v>
                </c:pt>
                <c:pt idx="4">
                  <c:v>97.4</c:v>
                </c:pt>
                <c:pt idx="5">
                  <c:v>96.1</c:v>
                </c:pt>
                <c:pt idx="6">
                  <c:v>116.8</c:v>
                </c:pt>
                <c:pt idx="7">
                  <c:v>126.7</c:v>
                </c:pt>
                <c:pt idx="8">
                  <c:v>140</c:v>
                </c:pt>
                <c:pt idx="9">
                  <c:v>105</c:v>
                </c:pt>
                <c:pt idx="10">
                  <c:v>148.30000000000001</c:v>
                </c:pt>
                <c:pt idx="11" formatCode="#,##0_);[Red]\(#,##0\)">
                  <c:v>153.19999999999999</c:v>
                </c:pt>
                <c:pt idx="12">
                  <c:v>158.13632852678569</c:v>
                </c:pt>
                <c:pt idx="13">
                  <c:v>165.27173169847322</c:v>
                </c:pt>
                <c:pt idx="14">
                  <c:v>172.70895962490451</c:v>
                </c:pt>
                <c:pt idx="15">
                  <c:v>180.48086280802522</c:v>
                </c:pt>
                <c:pt idx="16">
                  <c:v>188.60250163438636</c:v>
                </c:pt>
                <c:pt idx="17">
                  <c:v>197.08961420793375</c:v>
                </c:pt>
                <c:pt idx="18">
                  <c:v>205.95864684729071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40787</c:v>
                </c:pt>
                <c:pt idx="1">
                  <c:v>41153</c:v>
                </c:pt>
                <c:pt idx="2">
                  <c:v>41518</c:v>
                </c:pt>
                <c:pt idx="3">
                  <c:v>41883</c:v>
                </c:pt>
                <c:pt idx="4">
                  <c:v>42248</c:v>
                </c:pt>
                <c:pt idx="5">
                  <c:v>42614</c:v>
                </c:pt>
                <c:pt idx="6">
                  <c:v>42979</c:v>
                </c:pt>
                <c:pt idx="7">
                  <c:v>43344</c:v>
                </c:pt>
                <c:pt idx="8">
                  <c:v>43709</c:v>
                </c:pt>
                <c:pt idx="9">
                  <c:v>44075</c:v>
                </c:pt>
                <c:pt idx="10">
                  <c:v>44440</c:v>
                </c:pt>
                <c:pt idx="11" formatCode="General">
                  <c:v>2021</c:v>
                </c:pt>
                <c:pt idx="12" formatCode="General">
                  <c:v>2022</c:v>
                </c:pt>
                <c:pt idx="13" formatCode="General">
                  <c:v>2023</c:v>
                </c:pt>
                <c:pt idx="14" formatCode="General">
                  <c:v>2024</c:v>
                </c:pt>
                <c:pt idx="15" formatCode="General">
                  <c:v>2025</c:v>
                </c:pt>
                <c:pt idx="16" formatCode="General">
                  <c:v>2026</c:v>
                </c:pt>
                <c:pt idx="17" formatCode="General">
                  <c:v>2027</c:v>
                </c:pt>
                <c:pt idx="18" formatCode="General">
                  <c:v>2028</c:v>
                </c:pt>
              </c:numCache>
            </c:numRef>
          </c:cat>
          <c:val>
            <c:numRef>
              <c:f>テンプレート!$Q$9:$Q$27</c:f>
              <c:numCache>
                <c:formatCode>General</c:formatCode>
                <c:ptCount val="19"/>
                <c:pt idx="2" formatCode="#,##0_);[Red]\(#,##0\)">
                  <c:v>15</c:v>
                </c:pt>
                <c:pt idx="3" formatCode="#,##0_);[Red]\(#,##0\)">
                  <c:v>17</c:v>
                </c:pt>
                <c:pt idx="4" formatCode="#,##0_);[Red]\(#,##0\)">
                  <c:v>24.5</c:v>
                </c:pt>
                <c:pt idx="5" formatCode="#,##0_);[Red]\(#,##0\)">
                  <c:v>24.5</c:v>
                </c:pt>
                <c:pt idx="6" formatCode="#,##0_);[Red]\(#,##0\)">
                  <c:v>29.5</c:v>
                </c:pt>
                <c:pt idx="7" formatCode="#,##0_);[Red]\(#,##0\)">
                  <c:v>32</c:v>
                </c:pt>
                <c:pt idx="8" formatCode="#,##0_);[Red]\(#,##0\)">
                  <c:v>37</c:v>
                </c:pt>
                <c:pt idx="9" formatCode="#,##0_);[Red]\(#,##0\)">
                  <c:v>37.5</c:v>
                </c:pt>
                <c:pt idx="10" formatCode="#,##0_);[Red]\(#,##0\)">
                  <c:v>39</c:v>
                </c:pt>
                <c:pt idx="11" formatCode="#,##0_);[Red]\(#,##0\)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2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09556784125389"/>
          <c:y val="6.383648852404087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46356855256853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40787</c:v>
                </c:pt>
                <c:pt idx="1">
                  <c:v>41153</c:v>
                </c:pt>
                <c:pt idx="2">
                  <c:v>41518</c:v>
                </c:pt>
                <c:pt idx="3">
                  <c:v>41883</c:v>
                </c:pt>
                <c:pt idx="4">
                  <c:v>42248</c:v>
                </c:pt>
                <c:pt idx="5">
                  <c:v>42614</c:v>
                </c:pt>
                <c:pt idx="6">
                  <c:v>42979</c:v>
                </c:pt>
                <c:pt idx="7">
                  <c:v>43344</c:v>
                </c:pt>
                <c:pt idx="8">
                  <c:v>43709</c:v>
                </c:pt>
                <c:pt idx="9">
                  <c:v>44075</c:v>
                </c:pt>
                <c:pt idx="10">
                  <c:v>44440</c:v>
                </c:pt>
                <c:pt idx="11" formatCode="General">
                  <c:v>2021</c:v>
                </c:pt>
                <c:pt idx="12" formatCode="General">
                  <c:v>2022</c:v>
                </c:pt>
                <c:pt idx="13" formatCode="General">
                  <c:v>2023</c:v>
                </c:pt>
                <c:pt idx="14" formatCode="General">
                  <c:v>2024</c:v>
                </c:pt>
                <c:pt idx="15" formatCode="General">
                  <c:v>2025</c:v>
                </c:pt>
                <c:pt idx="16" formatCode="General">
                  <c:v>2026</c:v>
                </c:pt>
                <c:pt idx="17" formatCode="General">
                  <c:v>2027</c:v>
                </c:pt>
                <c:pt idx="18" formatCode="General">
                  <c:v>2028</c:v>
                </c:pt>
              </c:numCache>
            </c:numRef>
          </c:cat>
          <c:val>
            <c:numRef>
              <c:f>テンプレート!$F$9:$F$27</c:f>
              <c:numCache>
                <c:formatCode>#,##0_);[Red]\(#,##0\)</c:formatCode>
                <c:ptCount val="19"/>
                <c:pt idx="0">
                  <c:v>48790</c:v>
                </c:pt>
                <c:pt idx="1">
                  <c:v>48070</c:v>
                </c:pt>
                <c:pt idx="2">
                  <c:v>51075</c:v>
                </c:pt>
                <c:pt idx="3">
                  <c:v>58618</c:v>
                </c:pt>
                <c:pt idx="4">
                  <c:v>60672</c:v>
                </c:pt>
                <c:pt idx="5">
                  <c:v>59908</c:v>
                </c:pt>
                <c:pt idx="6">
                  <c:v>67738</c:v>
                </c:pt>
                <c:pt idx="7">
                  <c:v>78450</c:v>
                </c:pt>
                <c:pt idx="8">
                  <c:v>83230</c:v>
                </c:pt>
                <c:pt idx="9">
                  <c:v>76087</c:v>
                </c:pt>
                <c:pt idx="10">
                  <c:v>89788</c:v>
                </c:pt>
                <c:pt idx="11">
                  <c:v>96508</c:v>
                </c:pt>
                <c:pt idx="12">
                  <c:v>100850.85999999999</c:v>
                </c:pt>
                <c:pt idx="13">
                  <c:v>105389.14869999998</c:v>
                </c:pt>
                <c:pt idx="14">
                  <c:v>110131.66039149997</c:v>
                </c:pt>
                <c:pt idx="15">
                  <c:v>115087.58510911747</c:v>
                </c:pt>
                <c:pt idx="16">
                  <c:v>120266.52643902774</c:v>
                </c:pt>
                <c:pt idx="17">
                  <c:v>125678.52012878399</c:v>
                </c:pt>
                <c:pt idx="18">
                  <c:v>131334.05353457926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40787</c:v>
                </c:pt>
                <c:pt idx="1">
                  <c:v>41153</c:v>
                </c:pt>
                <c:pt idx="2">
                  <c:v>41518</c:v>
                </c:pt>
                <c:pt idx="3">
                  <c:v>41883</c:v>
                </c:pt>
                <c:pt idx="4">
                  <c:v>42248</c:v>
                </c:pt>
                <c:pt idx="5">
                  <c:v>42614</c:v>
                </c:pt>
                <c:pt idx="6">
                  <c:v>42979</c:v>
                </c:pt>
                <c:pt idx="7">
                  <c:v>43344</c:v>
                </c:pt>
                <c:pt idx="8">
                  <c:v>43709</c:v>
                </c:pt>
                <c:pt idx="9">
                  <c:v>44075</c:v>
                </c:pt>
                <c:pt idx="10">
                  <c:v>44440</c:v>
                </c:pt>
                <c:pt idx="11" formatCode="General">
                  <c:v>2021</c:v>
                </c:pt>
                <c:pt idx="12" formatCode="General">
                  <c:v>2022</c:v>
                </c:pt>
                <c:pt idx="13" formatCode="General">
                  <c:v>2023</c:v>
                </c:pt>
                <c:pt idx="14" formatCode="General">
                  <c:v>2024</c:v>
                </c:pt>
                <c:pt idx="15" formatCode="General">
                  <c:v>2025</c:v>
                </c:pt>
                <c:pt idx="16" formatCode="General">
                  <c:v>2026</c:v>
                </c:pt>
                <c:pt idx="17" formatCode="General">
                  <c:v>2027</c:v>
                </c:pt>
                <c:pt idx="18" formatCode="General">
                  <c:v>2028</c:v>
                </c:pt>
              </c:numCache>
            </c:numRef>
          </c:cat>
          <c:val>
            <c:numRef>
              <c:f>テンプレート!$H$9:$H$27</c:f>
              <c:numCache>
                <c:formatCode>#,##0_);[Red]\(#,##0\)</c:formatCode>
                <c:ptCount val="19"/>
                <c:pt idx="0">
                  <c:v>2182</c:v>
                </c:pt>
                <c:pt idx="1">
                  <c:v>2249</c:v>
                </c:pt>
                <c:pt idx="2">
                  <c:v>2440</c:v>
                </c:pt>
                <c:pt idx="3">
                  <c:v>3178</c:v>
                </c:pt>
                <c:pt idx="4">
                  <c:v>3606</c:v>
                </c:pt>
                <c:pt idx="5">
                  <c:v>4052</c:v>
                </c:pt>
                <c:pt idx="6">
                  <c:v>4938</c:v>
                </c:pt>
                <c:pt idx="7">
                  <c:v>5263</c:v>
                </c:pt>
                <c:pt idx="8">
                  <c:v>5871</c:v>
                </c:pt>
                <c:pt idx="9">
                  <c:v>4791</c:v>
                </c:pt>
                <c:pt idx="10">
                  <c:v>5506</c:v>
                </c:pt>
                <c:pt idx="11">
                  <c:v>5992</c:v>
                </c:pt>
                <c:pt idx="12">
                  <c:v>6454.4550399999989</c:v>
                </c:pt>
                <c:pt idx="13">
                  <c:v>6744.9055167999986</c:v>
                </c:pt>
                <c:pt idx="14">
                  <c:v>7048.4262650559986</c:v>
                </c:pt>
                <c:pt idx="15">
                  <c:v>7365.605446983518</c:v>
                </c:pt>
                <c:pt idx="16">
                  <c:v>7697.0576920977755</c:v>
                </c:pt>
                <c:pt idx="17">
                  <c:v>8043.4252882421752</c:v>
                </c:pt>
                <c:pt idx="18">
                  <c:v>8405.3794262130723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テンプレート!$E$9:$E$27</c:f>
              <c:numCache>
                <c:formatCode>yyyy"年"m"月";@</c:formatCode>
                <c:ptCount val="19"/>
                <c:pt idx="0">
                  <c:v>40787</c:v>
                </c:pt>
                <c:pt idx="1">
                  <c:v>41153</c:v>
                </c:pt>
                <c:pt idx="2">
                  <c:v>41518</c:v>
                </c:pt>
                <c:pt idx="3">
                  <c:v>41883</c:v>
                </c:pt>
                <c:pt idx="4">
                  <c:v>42248</c:v>
                </c:pt>
                <c:pt idx="5">
                  <c:v>42614</c:v>
                </c:pt>
                <c:pt idx="6">
                  <c:v>42979</c:v>
                </c:pt>
                <c:pt idx="7">
                  <c:v>43344</c:v>
                </c:pt>
                <c:pt idx="8">
                  <c:v>43709</c:v>
                </c:pt>
                <c:pt idx="9">
                  <c:v>44075</c:v>
                </c:pt>
                <c:pt idx="10">
                  <c:v>44440</c:v>
                </c:pt>
                <c:pt idx="11" formatCode="General">
                  <c:v>2021</c:v>
                </c:pt>
                <c:pt idx="12" formatCode="General">
                  <c:v>2022</c:v>
                </c:pt>
                <c:pt idx="13" formatCode="General">
                  <c:v>2023</c:v>
                </c:pt>
                <c:pt idx="14" formatCode="General">
                  <c:v>2024</c:v>
                </c:pt>
                <c:pt idx="15" formatCode="General">
                  <c:v>2025</c:v>
                </c:pt>
                <c:pt idx="16" formatCode="General">
                  <c:v>2026</c:v>
                </c:pt>
                <c:pt idx="17" formatCode="General">
                  <c:v>2027</c:v>
                </c:pt>
                <c:pt idx="18" formatCode="General">
                  <c:v>2028</c:v>
                </c:pt>
              </c:numCache>
            </c:numRef>
          </c:cat>
          <c:val>
            <c:numRef>
              <c:f>テンプレート!$J$9:$J$27</c:f>
              <c:numCache>
                <c:formatCode>#,##0_);[Red]\(#,##0\)</c:formatCode>
                <c:ptCount val="19"/>
                <c:pt idx="0">
                  <c:v>1020</c:v>
                </c:pt>
                <c:pt idx="1">
                  <c:v>1137</c:v>
                </c:pt>
                <c:pt idx="2">
                  <c:v>1475</c:v>
                </c:pt>
                <c:pt idx="3">
                  <c:v>1982</c:v>
                </c:pt>
                <c:pt idx="4">
                  <c:v>2794</c:v>
                </c:pt>
                <c:pt idx="5">
                  <c:v>2757</c:v>
                </c:pt>
                <c:pt idx="6">
                  <c:v>3351</c:v>
                </c:pt>
                <c:pt idx="7">
                  <c:v>3635</c:v>
                </c:pt>
                <c:pt idx="8">
                  <c:v>4018</c:v>
                </c:pt>
                <c:pt idx="9">
                  <c:v>3013</c:v>
                </c:pt>
                <c:pt idx="10">
                  <c:v>4256</c:v>
                </c:pt>
                <c:pt idx="11">
                  <c:v>4400</c:v>
                </c:pt>
                <c:pt idx="12">
                  <c:v>4538.2886999999992</c:v>
                </c:pt>
                <c:pt idx="13">
                  <c:v>4742.511691499999</c:v>
                </c:pt>
                <c:pt idx="14">
                  <c:v>4955.9247176174986</c:v>
                </c:pt>
                <c:pt idx="15">
                  <c:v>5178.9413299102862</c:v>
                </c:pt>
                <c:pt idx="16">
                  <c:v>5411.9936897562484</c:v>
                </c:pt>
                <c:pt idx="17">
                  <c:v>5655.5334057952796</c:v>
                </c:pt>
                <c:pt idx="18">
                  <c:v>5910.0324090560662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1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18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87315489307152"/>
          <c:y val="0.2122497564058673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9526</xdr:colOff>
      <xdr:row>16</xdr:row>
      <xdr:rowOff>0</xdr:rowOff>
    </xdr:from>
    <xdr:to>
      <xdr:col>29</xdr:col>
      <xdr:colOff>581026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</xdr:row>
      <xdr:rowOff>57150</xdr:rowOff>
    </xdr:from>
    <xdr:to>
      <xdr:col>29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0.17469</cdr:x>
      <cdr:y>0.24415</cdr:y>
    </cdr:from>
    <cdr:to>
      <cdr:x>0.89483</cdr:x>
      <cdr:y>0.58194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50B68D8B-69C6-4615-B300-933240BD9638}"/>
            </a:ext>
          </a:extLst>
        </cdr:cNvPr>
        <cdr:cNvCxnSpPr/>
      </cdr:nvCxnSpPr>
      <cdr:spPr>
        <a:xfrm xmlns:a="http://schemas.openxmlformats.org/drawingml/2006/main" flipV="1">
          <a:off x="933450" y="695325"/>
          <a:ext cx="3848100" cy="9620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0.11943</cdr:x>
      <cdr:y>0.04013</cdr:y>
    </cdr:from>
    <cdr:to>
      <cdr:x>0.40285</cdr:x>
      <cdr:y>0.16054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14029B8-6028-406D-8B62-5AAE51CE578B}"/>
            </a:ext>
          </a:extLst>
        </cdr:cNvPr>
        <cdr:cNvSpPr txBox="1"/>
      </cdr:nvSpPr>
      <cdr:spPr>
        <a:xfrm xmlns:a="http://schemas.openxmlformats.org/drawingml/2006/main">
          <a:off x="638175" y="114300"/>
          <a:ext cx="1514475" cy="3429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4"/>
        </a:lnRef>
        <a:fillRef xmlns:a="http://schemas.openxmlformats.org/drawingml/2006/main" idx="2">
          <a:schemeClr val="accent4"/>
        </a:fillRef>
        <a:effectRef xmlns:a="http://schemas.openxmlformats.org/drawingml/2006/main" idx="1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 b="1">
              <a:latin typeface="+mn-lt"/>
              <a:ea typeface="+mn-ea"/>
              <a:cs typeface="+mn-cs"/>
            </a:rPr>
            <a:t>三洋貿易（</a:t>
          </a:r>
          <a:r>
            <a:rPr lang="en-US" altLang="ja-JP" sz="1400" b="1">
              <a:latin typeface="+mn-lt"/>
              <a:ea typeface="+mn-ea"/>
              <a:cs typeface="+mn-cs"/>
            </a:rPr>
            <a:t>3176</a:t>
          </a:r>
          <a:r>
            <a:rPr lang="ja-JP" altLang="en-US" sz="1400" b="1">
              <a:latin typeface="+mn-lt"/>
              <a:ea typeface="+mn-ea"/>
              <a:cs typeface="+mn-cs"/>
            </a:rPr>
            <a:t>）</a:t>
          </a:r>
          <a:endParaRPr lang="ja-JP" alt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A48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B3" sqref="B3:E7"/>
    </sheetView>
  </sheetViews>
  <sheetFormatPr defaultRowHeight="12"/>
  <cols>
    <col min="1" max="1" width="9.375" style="1" customWidth="1"/>
    <col min="2" max="2" width="5.375" style="15" customWidth="1"/>
    <col min="3" max="3" width="7.875" style="15" customWidth="1"/>
    <col min="4" max="4" width="6.375" style="15" customWidth="1"/>
    <col min="5" max="5" width="9" style="15" bestFit="1" customWidth="1"/>
    <col min="6" max="6" width="7" style="15" customWidth="1"/>
    <col min="7" max="7" width="6.875" style="32" customWidth="1"/>
    <col min="8" max="8" width="5.875" style="15" customWidth="1"/>
    <col min="9" max="9" width="6.625" style="40" customWidth="1"/>
    <col min="10" max="10" width="6.125" style="15" customWidth="1"/>
    <col min="11" max="11" width="6.5" style="15" customWidth="1"/>
    <col min="12" max="12" width="6.375" style="15" customWidth="1"/>
    <col min="13" max="13" width="6.75" style="15" customWidth="1"/>
    <col min="14" max="14" width="4.75" style="15" bestFit="1" customWidth="1"/>
    <col min="15" max="15" width="4.5" style="15" customWidth="1"/>
    <col min="16" max="16" width="4.125" style="42" customWidth="1"/>
    <col min="17" max="17" width="4.125" style="15" customWidth="1"/>
    <col min="18" max="18" width="5.5" style="15" customWidth="1"/>
    <col min="19" max="19" width="6.875" style="42" customWidth="1"/>
    <col min="20" max="20" width="6.625" style="42" customWidth="1"/>
    <col min="21" max="21" width="3.5" style="15" customWidth="1"/>
    <col min="22" max="22" width="6" style="42" customWidth="1"/>
    <col min="23" max="16384" width="9" style="15"/>
  </cols>
  <sheetData>
    <row r="1" spans="1:27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1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11" t="s">
        <v>41</v>
      </c>
      <c r="Q1" s="3" t="s">
        <v>13</v>
      </c>
      <c r="R1" s="3" t="s">
        <v>14</v>
      </c>
      <c r="S1" s="63" t="s">
        <v>34</v>
      </c>
      <c r="T1" s="63" t="s">
        <v>35</v>
      </c>
      <c r="V1" s="63" t="s">
        <v>37</v>
      </c>
    </row>
    <row r="2" spans="1:27" ht="41.25" customHeight="1" thickBot="1">
      <c r="A2" s="56" t="s">
        <v>80</v>
      </c>
      <c r="B2" s="39">
        <v>1004</v>
      </c>
      <c r="C2" s="9"/>
      <c r="D2" s="9"/>
      <c r="E2" s="1">
        <f>+E20</f>
        <v>2021</v>
      </c>
      <c r="F2" s="45">
        <f t="shared" ref="F2:M2" si="0">+F20</f>
        <v>96508</v>
      </c>
      <c r="G2" s="72">
        <f t="shared" si="0"/>
        <v>7.4842963424956568E-2</v>
      </c>
      <c r="H2" s="9">
        <f t="shared" si="0"/>
        <v>5992</v>
      </c>
      <c r="I2" s="46">
        <f t="shared" si="0"/>
        <v>6.2088117047291419E-2</v>
      </c>
      <c r="J2" s="45">
        <f t="shared" si="0"/>
        <v>4400</v>
      </c>
      <c r="K2" s="46">
        <f t="shared" si="0"/>
        <v>4.5592075268371536E-2</v>
      </c>
      <c r="L2" s="9">
        <f t="shared" si="0"/>
        <v>153.19999999999999</v>
      </c>
      <c r="M2" s="9">
        <f t="shared" si="0"/>
        <v>1209.7818965910717</v>
      </c>
      <c r="N2" s="16">
        <f t="shared" ref="N2" si="1">+B2/L2</f>
        <v>6.5535248041775462</v>
      </c>
      <c r="O2" s="17">
        <f>+B2/M2</f>
        <v>0.82990165651269476</v>
      </c>
      <c r="P2" s="17"/>
      <c r="Q2" s="47">
        <f>+Q20</f>
        <v>39</v>
      </c>
      <c r="R2" s="48">
        <f t="shared" ref="R2" si="2">+Q2/B2</f>
        <v>3.8844621513944223E-2</v>
      </c>
      <c r="S2" s="9">
        <f t="shared" ref="S2:T2" si="3">+S20</f>
        <v>51413</v>
      </c>
      <c r="T2" s="9">
        <f t="shared" si="3"/>
        <v>35093</v>
      </c>
      <c r="U2" s="9">
        <f t="shared" ref="U2:V2" si="4">+U19</f>
        <v>0.67459427559752139</v>
      </c>
      <c r="V2" s="9">
        <f t="shared" si="4"/>
        <v>-6221</v>
      </c>
    </row>
    <row r="3" spans="1:27" ht="15.75" customHeight="1">
      <c r="A3" s="58">
        <v>44692</v>
      </c>
      <c r="B3" s="73" t="s">
        <v>28</v>
      </c>
      <c r="C3" s="74"/>
      <c r="D3" s="74"/>
      <c r="E3" s="49">
        <f>+G27</f>
        <v>4.4999999999999998E-2</v>
      </c>
      <c r="F3" s="42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57"/>
      <c r="T3" s="57"/>
      <c r="U3" s="42"/>
    </row>
    <row r="4" spans="1:27" s="42" customFormat="1" ht="15.75" customHeight="1">
      <c r="A4" s="1"/>
      <c r="B4" s="77" t="s">
        <v>29</v>
      </c>
      <c r="C4" s="78"/>
      <c r="D4" s="78"/>
      <c r="E4" s="50">
        <f>+K27</f>
        <v>4.4999999999999998E-2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57"/>
      <c r="T4" s="57"/>
    </row>
    <row r="5" spans="1:27" s="42" customFormat="1" ht="15.75" customHeight="1">
      <c r="A5" s="1"/>
      <c r="B5" s="77" t="s">
        <v>30</v>
      </c>
      <c r="C5" s="78"/>
      <c r="D5" s="78"/>
      <c r="E5" s="51">
        <f>+N27</f>
        <v>7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57"/>
      <c r="T5" s="57"/>
    </row>
    <row r="6" spans="1:27" s="42" customFormat="1" ht="15.75" customHeight="1">
      <c r="A6" s="59"/>
      <c r="B6" s="77" t="s">
        <v>31</v>
      </c>
      <c r="C6" s="78"/>
      <c r="D6" s="78"/>
      <c r="E6" s="51">
        <f>+B26</f>
        <v>1379.6272994555363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57"/>
      <c r="T6" s="57"/>
    </row>
    <row r="7" spans="1:27" s="42" customFormat="1" ht="15.75" customHeight="1" thickBot="1">
      <c r="A7" s="1"/>
      <c r="B7" s="79" t="s">
        <v>32</v>
      </c>
      <c r="C7" s="80"/>
      <c r="D7" s="80"/>
      <c r="E7" s="52">
        <f>+D26</f>
        <v>0.37413077635013581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57"/>
      <c r="T7" s="57"/>
    </row>
    <row r="8" spans="1:27">
      <c r="A8" s="31" t="s">
        <v>15</v>
      </c>
      <c r="C8" s="1" t="s">
        <v>27</v>
      </c>
      <c r="G8" s="13">
        <f>AVERAGE(G9:G18)</f>
        <v>5.3537335099310565E-2</v>
      </c>
      <c r="I8" s="13">
        <f>AVERAGE(I9:I18)</f>
        <v>5.9406060602830837E-2</v>
      </c>
      <c r="K8" s="13">
        <f>AVERAGE(K9:K18)</f>
        <v>3.8300216006884935E-2</v>
      </c>
      <c r="N8" s="13">
        <f t="shared" ref="N8:O8" si="5">AVERAGE(N9:N18)</f>
        <v>8.0452983562031246</v>
      </c>
      <c r="O8" s="13">
        <f t="shared" si="5"/>
        <v>0.99288526407100652</v>
      </c>
      <c r="P8" s="13"/>
    </row>
    <row r="9" spans="1:27">
      <c r="A9" s="1">
        <v>3176</v>
      </c>
      <c r="B9" s="39"/>
      <c r="C9" s="44">
        <f t="shared" ref="C9:C19" si="6">+J9/L9*1000000</f>
        <v>28651685.393258426</v>
      </c>
      <c r="E9" s="33">
        <f>+コピー!B2</f>
        <v>40787</v>
      </c>
      <c r="F9" s="29">
        <f>+コピー!C2</f>
        <v>48790</v>
      </c>
      <c r="H9" s="29">
        <f>+コピー!E2</f>
        <v>2182</v>
      </c>
      <c r="I9" s="7">
        <f>+H9/F9</f>
        <v>4.4722279155564662E-2</v>
      </c>
      <c r="J9" s="29">
        <f>+コピー!I2</f>
        <v>1020</v>
      </c>
      <c r="K9" s="7">
        <f>+J9/F9</f>
        <v>2.0905923344947737E-2</v>
      </c>
      <c r="L9" s="30">
        <f>VALUE(SUBSTITUTE(コピー!K2,"円","　"))</f>
        <v>35.6</v>
      </c>
      <c r="M9" s="30">
        <f>VALUE(SUBSTITUTE(コピー!L2,"円","　"))</f>
        <v>381.2</v>
      </c>
      <c r="N9" s="10">
        <f>+B9/L9</f>
        <v>0</v>
      </c>
      <c r="O9" s="10">
        <f>+B9/M9</f>
        <v>0</v>
      </c>
      <c r="P9" s="53" t="e">
        <f>+O9/N9</f>
        <v>#DIV/0!</v>
      </c>
      <c r="S9" s="4"/>
      <c r="T9" s="4"/>
      <c r="U9" s="42"/>
      <c r="V9" s="4"/>
    </row>
    <row r="10" spans="1:27">
      <c r="B10" s="39">
        <v>348</v>
      </c>
      <c r="C10" s="44">
        <f t="shared" si="6"/>
        <v>28712121.212121211</v>
      </c>
      <c r="E10" s="33">
        <f>+コピー!B3</f>
        <v>41153</v>
      </c>
      <c r="F10" s="29">
        <f>+コピー!C3</f>
        <v>48070</v>
      </c>
      <c r="G10" s="7">
        <f>+(F10-F9)/F9</f>
        <v>-1.4757122361139578E-2</v>
      </c>
      <c r="H10" s="29">
        <f>+コピー!E3</f>
        <v>2249</v>
      </c>
      <c r="I10" s="7">
        <f t="shared" ref="I10:I18" si="7">+H10/F10</f>
        <v>4.678593717495319E-2</v>
      </c>
      <c r="J10" s="29">
        <f>+コピー!I3</f>
        <v>1137</v>
      </c>
      <c r="K10" s="7">
        <f t="shared" ref="K10:K18" si="8">+J10/F10</f>
        <v>2.3653006032868733E-2</v>
      </c>
      <c r="L10" s="30">
        <f>VALUE(SUBSTITUTE(コピー!K3,"円","　"))</f>
        <v>39.6</v>
      </c>
      <c r="M10" s="30">
        <f>VALUE(SUBSTITUTE(コピー!L3,"円","　"))</f>
        <v>413.4</v>
      </c>
      <c r="N10" s="10">
        <f t="shared" ref="N10:N18" si="9">+B10/L10</f>
        <v>8.7878787878787872</v>
      </c>
      <c r="O10" s="10">
        <f t="shared" ref="O10:O18" si="10">+B10/M10</f>
        <v>0.84179970972423812</v>
      </c>
      <c r="P10" s="53">
        <f t="shared" ref="P10:P20" si="11">+O10/N10</f>
        <v>9.5791001451378824E-2</v>
      </c>
      <c r="S10" s="4">
        <v>23205</v>
      </c>
      <c r="T10" s="4">
        <v>11863</v>
      </c>
      <c r="U10" s="53">
        <f t="shared" ref="U10:U11" si="12">+T10/S10</f>
        <v>0.51122602887308766</v>
      </c>
      <c r="V10" s="4">
        <v>783</v>
      </c>
    </row>
    <row r="11" spans="1:27">
      <c r="B11" s="39">
        <v>473</v>
      </c>
      <c r="C11" s="44">
        <f t="shared" si="6"/>
        <v>28696498.054474708</v>
      </c>
      <c r="E11" s="33">
        <f>+コピー!B4</f>
        <v>41518</v>
      </c>
      <c r="F11" s="29">
        <f>+コピー!C4</f>
        <v>51075</v>
      </c>
      <c r="G11" s="7">
        <f t="shared" ref="G11:G18" si="13">+(F11-F10)/F10</f>
        <v>6.2513001872269602E-2</v>
      </c>
      <c r="H11" s="29">
        <f>+コピー!E4</f>
        <v>2440</v>
      </c>
      <c r="I11" s="7">
        <f t="shared" si="7"/>
        <v>4.7772883015173767E-2</v>
      </c>
      <c r="J11" s="29">
        <f>+コピー!I4</f>
        <v>1475</v>
      </c>
      <c r="K11" s="7">
        <f t="shared" si="8"/>
        <v>2.8879099363680862E-2</v>
      </c>
      <c r="L11" s="30">
        <f>VALUE(SUBSTITUTE(コピー!K4,"円","　"))</f>
        <v>51.4</v>
      </c>
      <c r="M11" s="30">
        <f>VALUE(SUBSTITUTE(コピー!L4,"円","　"))</f>
        <v>519.29999999999995</v>
      </c>
      <c r="N11" s="10">
        <f t="shared" si="9"/>
        <v>9.2023346303501956</v>
      </c>
      <c r="O11" s="10">
        <f t="shared" si="10"/>
        <v>0.91084151742730601</v>
      </c>
      <c r="P11" s="53">
        <f t="shared" si="11"/>
        <v>9.8979395339880594E-2</v>
      </c>
      <c r="Q11" s="29">
        <f>VALUE(SUBSTITUTE(コピー!O4,"円","　"))</f>
        <v>15</v>
      </c>
      <c r="S11" s="4">
        <v>25182</v>
      </c>
      <c r="T11" s="4">
        <v>14900</v>
      </c>
      <c r="U11" s="53">
        <f t="shared" si="12"/>
        <v>0.59169247875466602</v>
      </c>
      <c r="V11" s="4">
        <v>-987</v>
      </c>
    </row>
    <row r="12" spans="1:27">
      <c r="A12" s="68"/>
      <c r="B12" s="39">
        <v>653</v>
      </c>
      <c r="C12" s="44">
        <f t="shared" si="6"/>
        <v>28683068.017366137</v>
      </c>
      <c r="E12" s="33">
        <f>+コピー!B5</f>
        <v>41883</v>
      </c>
      <c r="F12" s="29">
        <f>+コピー!C5</f>
        <v>58618</v>
      </c>
      <c r="G12" s="7">
        <f t="shared" si="13"/>
        <v>0.14768477728830151</v>
      </c>
      <c r="H12" s="29">
        <f>+コピー!E5</f>
        <v>3178</v>
      </c>
      <c r="I12" s="7">
        <f t="shared" si="7"/>
        <v>5.4215428707905425E-2</v>
      </c>
      <c r="J12" s="29">
        <f>+コピー!I5</f>
        <v>1982</v>
      </c>
      <c r="K12" s="7">
        <f t="shared" si="8"/>
        <v>3.3812139615817666E-2</v>
      </c>
      <c r="L12" s="30">
        <f>VALUE(SUBSTITUTE(コピー!K5,"円","　"))</f>
        <v>69.099999999999994</v>
      </c>
      <c r="M12" s="30">
        <f>VALUE(SUBSTITUTE(コピー!L5,"円","　"))</f>
        <v>572.70000000000005</v>
      </c>
      <c r="N12" s="10">
        <f t="shared" si="9"/>
        <v>9.4500723589001456</v>
      </c>
      <c r="O12" s="10">
        <f t="shared" si="10"/>
        <v>1.1402130260171119</v>
      </c>
      <c r="P12" s="53">
        <f t="shared" si="11"/>
        <v>0.12065653920027937</v>
      </c>
      <c r="Q12" s="29">
        <f>VALUE(SUBSTITUTE(コピー!O5,"円","　"))</f>
        <v>17</v>
      </c>
      <c r="R12" s="7">
        <f t="shared" ref="R12:R17" si="14">+Q12/B12</f>
        <v>2.6033690658499236E-2</v>
      </c>
      <c r="S12" s="4">
        <v>30051</v>
      </c>
      <c r="T12" s="4">
        <v>16433</v>
      </c>
      <c r="U12" s="53">
        <f>+T12/S12</f>
        <v>0.54683704369238961</v>
      </c>
      <c r="V12" s="4">
        <v>-2035</v>
      </c>
    </row>
    <row r="13" spans="1:27">
      <c r="B13" s="39">
        <v>658</v>
      </c>
      <c r="C13" s="44">
        <f t="shared" si="6"/>
        <v>28685831.622176591</v>
      </c>
      <c r="E13" s="33">
        <f>+コピー!B6</f>
        <v>42248</v>
      </c>
      <c r="F13" s="29">
        <f>+コピー!C6</f>
        <v>60672</v>
      </c>
      <c r="G13" s="7">
        <f t="shared" si="13"/>
        <v>3.5040431266846361E-2</v>
      </c>
      <c r="H13" s="29">
        <f>+コピー!E6</f>
        <v>3606</v>
      </c>
      <c r="I13" s="7">
        <f t="shared" si="7"/>
        <v>5.9434335443037972E-2</v>
      </c>
      <c r="J13" s="29">
        <f>+コピー!I6</f>
        <v>2794</v>
      </c>
      <c r="K13" s="7">
        <f t="shared" si="8"/>
        <v>4.6050896624472572E-2</v>
      </c>
      <c r="L13" s="30">
        <f>VALUE(SUBSTITUTE(コピー!K6,"円","　"))</f>
        <v>97.4</v>
      </c>
      <c r="M13" s="30">
        <f>VALUE(SUBSTITUTE(コピー!L6,"円","　"))</f>
        <v>655.1</v>
      </c>
      <c r="N13" s="10">
        <f t="shared" si="9"/>
        <v>6.7556468172484596</v>
      </c>
      <c r="O13" s="10">
        <f t="shared" si="10"/>
        <v>1.0044268050679286</v>
      </c>
      <c r="P13" s="53">
        <f t="shared" si="11"/>
        <v>0.14867959090215235</v>
      </c>
      <c r="Q13" s="29">
        <f>VALUE(SUBSTITUTE(コピー!O6,"円","　"))</f>
        <v>24.5</v>
      </c>
      <c r="R13" s="7">
        <f t="shared" si="14"/>
        <v>3.7234042553191488E-2</v>
      </c>
      <c r="S13" s="4">
        <v>30285</v>
      </c>
      <c r="T13" s="4">
        <v>18796</v>
      </c>
      <c r="U13" s="53">
        <f>+T13/S13</f>
        <v>0.62063727918111278</v>
      </c>
      <c r="V13" s="4">
        <v>-2105</v>
      </c>
      <c r="W13" s="42"/>
      <c r="X13" s="42"/>
      <c r="Y13" s="42"/>
      <c r="Z13" s="42"/>
      <c r="AA13" s="42"/>
    </row>
    <row r="14" spans="1:27">
      <c r="A14" s="69"/>
      <c r="B14" s="39">
        <v>833</v>
      </c>
      <c r="C14" s="44">
        <f t="shared" si="6"/>
        <v>28688865.764828306</v>
      </c>
      <c r="E14" s="33">
        <f>+コピー!B7</f>
        <v>42614</v>
      </c>
      <c r="F14" s="29">
        <f>+コピー!C7</f>
        <v>59908</v>
      </c>
      <c r="G14" s="7">
        <f t="shared" si="13"/>
        <v>-1.2592299578059072E-2</v>
      </c>
      <c r="H14" s="29">
        <f>+コピー!E7</f>
        <v>4052</v>
      </c>
      <c r="I14" s="7">
        <f t="shared" si="7"/>
        <v>6.7637043466648866E-2</v>
      </c>
      <c r="J14" s="29">
        <f>+コピー!I7</f>
        <v>2757</v>
      </c>
      <c r="K14" s="7">
        <f t="shared" si="8"/>
        <v>4.6020564866128065E-2</v>
      </c>
      <c r="L14" s="30">
        <f>VALUE(SUBSTITUTE(コピー!K7,"円","　"))</f>
        <v>96.1</v>
      </c>
      <c r="M14" s="30">
        <f>VALUE(SUBSTITUTE(コピー!L7,"円","　"))</f>
        <v>709.2</v>
      </c>
      <c r="N14" s="10">
        <f t="shared" si="9"/>
        <v>8.6680541103017692</v>
      </c>
      <c r="O14" s="10">
        <f t="shared" si="10"/>
        <v>1.1745628877608572</v>
      </c>
      <c r="P14" s="53">
        <f t="shared" si="11"/>
        <v>0.13550479413423575</v>
      </c>
      <c r="Q14" s="29">
        <f>VALUE(SUBSTITUTE(コピー!O7,"円","　"))</f>
        <v>24.5</v>
      </c>
      <c r="R14" s="7">
        <f t="shared" si="14"/>
        <v>2.9411764705882353E-2</v>
      </c>
      <c r="S14" s="4">
        <v>32455</v>
      </c>
      <c r="T14" s="4">
        <v>20350</v>
      </c>
      <c r="U14" s="53">
        <f t="shared" ref="U14:U20" si="15">+T14/S14</f>
        <v>0.62702203050377447</v>
      </c>
      <c r="V14" s="4">
        <v>-2851</v>
      </c>
      <c r="W14" s="42"/>
      <c r="X14" s="42"/>
      <c r="Y14" s="42"/>
      <c r="Z14" s="42"/>
      <c r="AA14" s="42"/>
    </row>
    <row r="15" spans="1:27">
      <c r="B15" s="39">
        <v>1345</v>
      </c>
      <c r="C15" s="44">
        <f t="shared" si="6"/>
        <v>28690068.493150685</v>
      </c>
      <c r="E15" s="33">
        <f>+コピー!B8</f>
        <v>42979</v>
      </c>
      <c r="F15" s="29">
        <f>+コピー!C8</f>
        <v>67738</v>
      </c>
      <c r="G15" s="7">
        <f t="shared" si="13"/>
        <v>0.13070040729117982</v>
      </c>
      <c r="H15" s="29">
        <f>+コピー!E8</f>
        <v>4938</v>
      </c>
      <c r="I15" s="7">
        <f t="shared" si="7"/>
        <v>7.2898520771206704E-2</v>
      </c>
      <c r="J15" s="29">
        <f>+コピー!I8</f>
        <v>3351</v>
      </c>
      <c r="K15" s="7">
        <f t="shared" si="8"/>
        <v>4.9470016829549143E-2</v>
      </c>
      <c r="L15" s="30">
        <f>VALUE(SUBSTITUTE(コピー!K8,"円","　"))</f>
        <v>116.8</v>
      </c>
      <c r="M15" s="30">
        <f>VALUE(SUBSTITUTE(コピー!L8,"円","　"))</f>
        <v>829.7</v>
      </c>
      <c r="N15" s="10">
        <f t="shared" si="9"/>
        <v>11.515410958904109</v>
      </c>
      <c r="O15" s="10">
        <f t="shared" si="10"/>
        <v>1.6210678558515126</v>
      </c>
      <c r="P15" s="53">
        <f t="shared" si="11"/>
        <v>0.14077377365312765</v>
      </c>
      <c r="Q15" s="29">
        <f>VALUE(SUBSTITUTE(コピー!O8,"円","　"))</f>
        <v>29.5</v>
      </c>
      <c r="R15" s="7">
        <f t="shared" si="14"/>
        <v>2.1933085501858737E-2</v>
      </c>
      <c r="S15" s="4">
        <v>38988</v>
      </c>
      <c r="T15" s="4">
        <v>23807</v>
      </c>
      <c r="U15" s="53">
        <f t="shared" si="15"/>
        <v>0.61062378167641329</v>
      </c>
      <c r="V15" s="4">
        <v>-969</v>
      </c>
      <c r="W15" s="42"/>
      <c r="X15" s="42"/>
      <c r="Y15" s="42"/>
      <c r="Z15" s="42"/>
      <c r="AA15" s="42"/>
    </row>
    <row r="16" spans="1:27">
      <c r="B16" s="39">
        <v>892</v>
      </c>
      <c r="C16" s="44">
        <f t="shared" si="6"/>
        <v>28689818.468823995</v>
      </c>
      <c r="E16" s="33">
        <f>+コピー!B9</f>
        <v>43344</v>
      </c>
      <c r="F16" s="29">
        <f>+コピー!C9</f>
        <v>78450</v>
      </c>
      <c r="G16" s="7">
        <f t="shared" si="13"/>
        <v>0.15813871091558651</v>
      </c>
      <c r="H16" s="29">
        <f>+コピー!E9</f>
        <v>5263</v>
      </c>
      <c r="I16" s="7">
        <f t="shared" si="7"/>
        <v>6.7087316762268964E-2</v>
      </c>
      <c r="J16" s="29">
        <f>+コピー!I9</f>
        <v>3635</v>
      </c>
      <c r="K16" s="7">
        <f t="shared" si="8"/>
        <v>4.6335245379222435E-2</v>
      </c>
      <c r="L16" s="30">
        <f>VALUE(SUBSTITUTE(コピー!K9,"円","　"))</f>
        <v>126.7</v>
      </c>
      <c r="M16" s="30">
        <f>VALUE(SUBSTITUTE(コピー!L9,"円","　"))</f>
        <v>920.7</v>
      </c>
      <c r="N16" s="10">
        <f t="shared" si="9"/>
        <v>7.040252565114443</v>
      </c>
      <c r="O16" s="10">
        <f t="shared" si="10"/>
        <v>0.96882806560225909</v>
      </c>
      <c r="P16" s="53">
        <f t="shared" si="11"/>
        <v>0.13761268599978277</v>
      </c>
      <c r="Q16" s="29">
        <f>VALUE(SUBSTITUTE(コピー!O9,"円","　"))</f>
        <v>32</v>
      </c>
      <c r="R16" s="7">
        <f t="shared" si="14"/>
        <v>3.5874439461883408E-2</v>
      </c>
      <c r="S16" s="4">
        <v>41719</v>
      </c>
      <c r="T16" s="4">
        <v>26417</v>
      </c>
      <c r="U16" s="53">
        <f t="shared" si="15"/>
        <v>0.63321268486780602</v>
      </c>
      <c r="V16" s="4">
        <v>-539</v>
      </c>
      <c r="W16" s="42"/>
      <c r="X16" s="42"/>
      <c r="Y16" s="42"/>
      <c r="Z16" s="42"/>
      <c r="AA16" s="42"/>
    </row>
    <row r="17" spans="2:27">
      <c r="B17" s="39">
        <v>1370</v>
      </c>
      <c r="C17" s="44">
        <f t="shared" si="6"/>
        <v>28700000</v>
      </c>
      <c r="E17" s="33">
        <f>+コピー!B10</f>
        <v>43709</v>
      </c>
      <c r="F17" s="29">
        <f>+コピー!C10</f>
        <v>83230</v>
      </c>
      <c r="G17" s="7">
        <f t="shared" si="13"/>
        <v>6.0930528999362653E-2</v>
      </c>
      <c r="H17" s="29">
        <f>+コピー!E10</f>
        <v>5871</v>
      </c>
      <c r="I17" s="7">
        <f t="shared" si="7"/>
        <v>7.0539468941487438E-2</v>
      </c>
      <c r="J17" s="29">
        <f>+コピー!I10</f>
        <v>4018</v>
      </c>
      <c r="K17" s="7">
        <f t="shared" si="8"/>
        <v>4.8275862068965517E-2</v>
      </c>
      <c r="L17" s="30">
        <f>VALUE(SUBSTITUTE(コピー!K10,"円","　"))</f>
        <v>140</v>
      </c>
      <c r="M17" s="30">
        <f>VALUE(SUBSTITUTE(コピー!L10,"円","　"))</f>
        <v>1009.2</v>
      </c>
      <c r="N17" s="10">
        <f t="shared" si="9"/>
        <v>9.7857142857142865</v>
      </c>
      <c r="O17" s="10">
        <f t="shared" si="10"/>
        <v>1.3575108997225525</v>
      </c>
      <c r="P17" s="53">
        <f t="shared" si="11"/>
        <v>0.1387237415774871</v>
      </c>
      <c r="Q17" s="29">
        <f>VALUE(SUBSTITUTE(コピー!O10,"円","　"))</f>
        <v>37</v>
      </c>
      <c r="R17" s="7">
        <f t="shared" si="14"/>
        <v>2.7007299270072994E-2</v>
      </c>
      <c r="S17" s="4">
        <v>43731</v>
      </c>
      <c r="T17" s="4">
        <v>28955</v>
      </c>
      <c r="U17" s="53">
        <f t="shared" si="15"/>
        <v>0.66211611900025158</v>
      </c>
      <c r="V17" s="4">
        <v>-3223</v>
      </c>
      <c r="W17" s="42"/>
      <c r="X17" s="42"/>
      <c r="Y17" s="42"/>
      <c r="Z17" s="42"/>
      <c r="AA17" s="42"/>
    </row>
    <row r="18" spans="2:27">
      <c r="B18" s="39">
        <v>971</v>
      </c>
      <c r="C18" s="44">
        <f t="shared" si="6"/>
        <v>28695238.095238097</v>
      </c>
      <c r="D18" s="42"/>
      <c r="E18" s="33">
        <f>+コピー!B11</f>
        <v>44075</v>
      </c>
      <c r="F18" s="29">
        <f>+コピー!C11</f>
        <v>76087</v>
      </c>
      <c r="G18" s="7">
        <f t="shared" si="13"/>
        <v>-8.5822419800552691E-2</v>
      </c>
      <c r="H18" s="29">
        <f>+コピー!E11</f>
        <v>4791</v>
      </c>
      <c r="I18" s="7">
        <f t="shared" si="7"/>
        <v>6.2967392590061372E-2</v>
      </c>
      <c r="J18" s="29">
        <f>+コピー!I11</f>
        <v>3013</v>
      </c>
      <c r="K18" s="7">
        <f t="shared" si="8"/>
        <v>3.9599405943196601E-2</v>
      </c>
      <c r="L18" s="30">
        <f>VALUE(SUBSTITUTE(コピー!K11,"円","　"))</f>
        <v>105</v>
      </c>
      <c r="M18" s="30">
        <f>VALUE(SUBSTITUTE(コピー!L11,"円","　"))</f>
        <v>1067.5</v>
      </c>
      <c r="N18" s="10">
        <f t="shared" si="9"/>
        <v>9.2476190476190467</v>
      </c>
      <c r="O18" s="10">
        <f t="shared" si="10"/>
        <v>0.90960187353629973</v>
      </c>
      <c r="P18" s="53">
        <f t="shared" si="11"/>
        <v>9.836065573770493E-2</v>
      </c>
      <c r="Q18" s="29">
        <f>VALUE(SUBSTITUTE(コピー!O11,"円","　"))</f>
        <v>37.5</v>
      </c>
      <c r="R18" s="7">
        <f>+Q18/B18</f>
        <v>3.8619979402677654E-2</v>
      </c>
      <c r="S18" s="4">
        <v>47231</v>
      </c>
      <c r="T18" s="4">
        <v>30629</v>
      </c>
      <c r="U18" s="53">
        <f t="shared" si="15"/>
        <v>0.64849357413563125</v>
      </c>
      <c r="V18" s="4">
        <v>-5876</v>
      </c>
      <c r="W18" s="42"/>
      <c r="X18" s="42"/>
      <c r="Y18" s="42"/>
      <c r="Z18" s="42"/>
      <c r="AA18" s="42"/>
    </row>
    <row r="19" spans="2:27">
      <c r="B19" s="39">
        <v>990</v>
      </c>
      <c r="C19" s="44">
        <f t="shared" si="6"/>
        <v>28698583.951449763</v>
      </c>
      <c r="D19" s="61">
        <v>44870</v>
      </c>
      <c r="E19" s="33">
        <f>+コピー!B12</f>
        <v>44440</v>
      </c>
      <c r="F19" s="29">
        <f>+コピー!C12</f>
        <v>89788</v>
      </c>
      <c r="G19" s="7">
        <f t="shared" ref="G19:G20" si="16">+(F19-F18)/F18</f>
        <v>0.18007018281703838</v>
      </c>
      <c r="H19" s="29">
        <f>+コピー!E12</f>
        <v>5506</v>
      </c>
      <c r="I19" s="7">
        <f t="shared" ref="I19:I20" si="17">+H19/F19</f>
        <v>6.1322225687174235E-2</v>
      </c>
      <c r="J19" s="29">
        <f>+コピー!I12</f>
        <v>4256</v>
      </c>
      <c r="K19" s="7">
        <f t="shared" ref="K19:K20" si="18">+J19/F19</f>
        <v>4.7400543502472491E-2</v>
      </c>
      <c r="L19" s="30">
        <f>VALUE(SUBSTITUTE(コピー!K12,"円","　"))</f>
        <v>148.30000000000001</v>
      </c>
      <c r="M19" s="30">
        <f>VALUE(SUBSTITUTE(コピー!L12,"円","　"))</f>
        <v>1195.2</v>
      </c>
      <c r="N19" s="10">
        <f t="shared" ref="N19:N20" si="19">+B19/L19</f>
        <v>6.6756574511126088</v>
      </c>
      <c r="O19" s="10">
        <f t="shared" ref="O19:O20" si="20">+B19/M19</f>
        <v>0.82831325301204817</v>
      </c>
      <c r="P19" s="53">
        <f t="shared" si="11"/>
        <v>0.12407965194109774</v>
      </c>
      <c r="Q19" s="29">
        <f>VALUE(SUBSTITUTE(コピー!O12,"円","　"))</f>
        <v>39</v>
      </c>
      <c r="R19" s="7">
        <f>+Q19/B19</f>
        <v>3.9393939393939391E-2</v>
      </c>
      <c r="S19" s="4">
        <v>50835</v>
      </c>
      <c r="T19" s="4">
        <v>34293</v>
      </c>
      <c r="U19" s="53">
        <f t="shared" si="15"/>
        <v>0.67459427559752139</v>
      </c>
      <c r="V19" s="4">
        <v>-6221</v>
      </c>
      <c r="W19" s="42"/>
      <c r="X19" s="42"/>
      <c r="Y19" s="42"/>
      <c r="Z19" s="42"/>
      <c r="AA19" s="42"/>
    </row>
    <row r="20" spans="2:27">
      <c r="B20" s="39">
        <v>1034</v>
      </c>
      <c r="C20" s="62">
        <f t="shared" ref="C20:C21" si="21">+C18</f>
        <v>28695238.095238097</v>
      </c>
      <c r="E20" s="28">
        <v>2021</v>
      </c>
      <c r="F20" s="29">
        <f>+AVERAGE(F30)*4</f>
        <v>96508</v>
      </c>
      <c r="G20" s="7">
        <f t="shared" si="16"/>
        <v>7.4842963424956568E-2</v>
      </c>
      <c r="H20" s="29">
        <f>+AVERAGE(H30)*4</f>
        <v>5992</v>
      </c>
      <c r="I20" s="7">
        <f t="shared" si="17"/>
        <v>6.2088117047291419E-2</v>
      </c>
      <c r="J20" s="29">
        <f>+AVERAGE(J30)*4</f>
        <v>4400</v>
      </c>
      <c r="K20" s="7">
        <f t="shared" si="18"/>
        <v>4.5592075268371536E-2</v>
      </c>
      <c r="L20" s="29">
        <f>+AVERAGE(L30)*4</f>
        <v>153.19999999999999</v>
      </c>
      <c r="M20" s="42">
        <f>+T20/C28*1000000</f>
        <v>1209.7818965910717</v>
      </c>
      <c r="N20" s="10">
        <f t="shared" si="19"/>
        <v>6.7493472584856402</v>
      </c>
      <c r="O20" s="10">
        <f t="shared" si="20"/>
        <v>0.85469951477502626</v>
      </c>
      <c r="P20" s="53">
        <f t="shared" si="11"/>
        <v>0.12663439619297293</v>
      </c>
      <c r="Q20" s="29">
        <f>VALUE(SUBSTITUTE(コピー!O13,"円","　"))</f>
        <v>39</v>
      </c>
      <c r="R20" s="7">
        <f>+Q20/B20</f>
        <v>3.7717601547388784E-2</v>
      </c>
      <c r="S20" s="4">
        <v>51413</v>
      </c>
      <c r="T20" s="4">
        <v>35093</v>
      </c>
      <c r="U20" s="53">
        <f t="shared" si="15"/>
        <v>0.68257055608503681</v>
      </c>
      <c r="V20" s="4"/>
      <c r="W20" s="42"/>
      <c r="X20" s="42"/>
      <c r="Y20" s="42"/>
      <c r="Z20" s="42"/>
      <c r="AA20" s="42"/>
    </row>
    <row r="21" spans="2:27">
      <c r="B21" s="43">
        <f t="shared" ref="B21:B22" si="22">+L21*N21</f>
        <v>1106.9542996874998</v>
      </c>
      <c r="C21" s="62">
        <f t="shared" si="21"/>
        <v>28698583.951449763</v>
      </c>
      <c r="E21" s="28">
        <v>2022</v>
      </c>
      <c r="F21" s="43">
        <f>+F20*(1+G21)</f>
        <v>100850.85999999999</v>
      </c>
      <c r="G21" s="60">
        <v>4.4999999999999998E-2</v>
      </c>
      <c r="H21" s="43">
        <f t="shared" ref="H21:H22" si="23">+F21*I21</f>
        <v>6454.4550399999989</v>
      </c>
      <c r="I21" s="60">
        <v>6.4000000000000001E-2</v>
      </c>
      <c r="J21" s="43">
        <f t="shared" ref="J21:J22" si="24">+F21*K21</f>
        <v>4538.2886999999992</v>
      </c>
      <c r="K21" s="60">
        <v>4.4999999999999998E-2</v>
      </c>
      <c r="L21" s="14">
        <f t="shared" ref="L21:L22" si="25">+J21/C21*1000000</f>
        <v>158.13632852678569</v>
      </c>
      <c r="M21" s="42"/>
      <c r="N21" s="39">
        <v>7</v>
      </c>
      <c r="O21" s="10"/>
      <c r="P21" s="10"/>
      <c r="Q21" s="42"/>
      <c r="R21" s="7"/>
      <c r="S21" s="4"/>
      <c r="T21" s="4"/>
      <c r="U21" s="53"/>
      <c r="V21" s="4"/>
      <c r="W21" s="42"/>
      <c r="X21" s="42"/>
      <c r="Y21" s="42"/>
      <c r="Z21" s="42"/>
      <c r="AA21" s="42"/>
    </row>
    <row r="22" spans="2:27">
      <c r="B22" s="43">
        <f t="shared" si="22"/>
        <v>1156.9021218893126</v>
      </c>
      <c r="C22" s="62">
        <f>+C20</f>
        <v>28695238.095238097</v>
      </c>
      <c r="D22" s="61"/>
      <c r="E22" s="28">
        <v>2023</v>
      </c>
      <c r="F22" s="43">
        <f t="shared" ref="F22:F26" si="26">+F21*(1+G22)</f>
        <v>105389.14869999998</v>
      </c>
      <c r="G22" s="60">
        <f t="shared" ref="G22" si="27">+G21</f>
        <v>4.4999999999999998E-2</v>
      </c>
      <c r="H22" s="43">
        <f t="shared" si="23"/>
        <v>6744.9055167999986</v>
      </c>
      <c r="I22" s="60">
        <f t="shared" ref="I22" si="28">+I21</f>
        <v>6.4000000000000001E-2</v>
      </c>
      <c r="J22" s="43">
        <f t="shared" si="24"/>
        <v>4742.511691499999</v>
      </c>
      <c r="K22" s="60">
        <f t="shared" ref="K22" si="29">+K21</f>
        <v>4.4999999999999998E-2</v>
      </c>
      <c r="L22" s="14">
        <f t="shared" si="25"/>
        <v>165.27173169847322</v>
      </c>
      <c r="M22" s="42"/>
      <c r="N22" s="39">
        <f t="shared" ref="N22:N23" si="30">+N21</f>
        <v>7</v>
      </c>
      <c r="O22" s="10"/>
      <c r="P22" s="10"/>
      <c r="Q22" s="42"/>
      <c r="R22" s="7"/>
      <c r="S22" s="4"/>
      <c r="T22" s="4"/>
      <c r="U22" s="53"/>
      <c r="V22" s="4"/>
      <c r="W22" s="42"/>
      <c r="X22" s="42"/>
      <c r="Y22" s="42"/>
      <c r="Z22" s="42"/>
      <c r="AA22" s="42"/>
    </row>
    <row r="23" spans="2:27">
      <c r="B23" s="43">
        <f t="shared" ref="B23:B27" si="31">+L23*N23</f>
        <v>1208.9627173743315</v>
      </c>
      <c r="C23" s="62">
        <f>+C22</f>
        <v>28695238.095238097</v>
      </c>
      <c r="E23" s="28">
        <v>2024</v>
      </c>
      <c r="F23" s="43">
        <f t="shared" si="26"/>
        <v>110131.66039149997</v>
      </c>
      <c r="G23" s="60">
        <f t="shared" ref="G23" si="32">+G22</f>
        <v>4.4999999999999998E-2</v>
      </c>
      <c r="H23" s="43">
        <f t="shared" ref="H23:H27" si="33">+F23*I23</f>
        <v>7048.4262650559986</v>
      </c>
      <c r="I23" s="60">
        <f t="shared" ref="I23" si="34">+I22</f>
        <v>6.4000000000000001E-2</v>
      </c>
      <c r="J23" s="43">
        <f t="shared" ref="J23" si="35">+F23*K23</f>
        <v>4955.9247176174986</v>
      </c>
      <c r="K23" s="60">
        <f t="shared" ref="K23" si="36">+K22</f>
        <v>4.4999999999999998E-2</v>
      </c>
      <c r="L23" s="14">
        <f t="shared" ref="L23" si="37">+J23/C23*1000000</f>
        <v>172.70895962490451</v>
      </c>
      <c r="M23" s="40"/>
      <c r="N23" s="39">
        <f t="shared" si="30"/>
        <v>7</v>
      </c>
      <c r="Q23" s="42"/>
      <c r="R23" s="7"/>
      <c r="S23" s="4"/>
      <c r="T23" s="4"/>
      <c r="U23" s="42"/>
      <c r="W23" s="42"/>
      <c r="X23" s="42"/>
      <c r="Y23" s="42"/>
      <c r="Z23" s="42"/>
      <c r="AA23" s="42"/>
    </row>
    <row r="24" spans="2:27">
      <c r="B24" s="43">
        <f t="shared" si="31"/>
        <v>1263.3660396561766</v>
      </c>
      <c r="C24" s="62">
        <f t="shared" ref="C24:C27" si="38">+C23</f>
        <v>28695238.095238097</v>
      </c>
      <c r="E24" s="28">
        <v>2025</v>
      </c>
      <c r="F24" s="43">
        <f t="shared" si="26"/>
        <v>115087.58510911747</v>
      </c>
      <c r="G24" s="60">
        <f t="shared" ref="G24:K27" si="39">+G23</f>
        <v>4.4999999999999998E-2</v>
      </c>
      <c r="H24" s="43">
        <f t="shared" si="33"/>
        <v>7365.605446983518</v>
      </c>
      <c r="I24" s="60">
        <f t="shared" si="39"/>
        <v>6.4000000000000001E-2</v>
      </c>
      <c r="J24" s="43">
        <f t="shared" ref="J24:J27" si="40">+F24*K24</f>
        <v>5178.9413299102862</v>
      </c>
      <c r="K24" s="60">
        <f t="shared" ref="K24" si="41">+K23</f>
        <v>4.4999999999999998E-2</v>
      </c>
      <c r="L24" s="14">
        <f t="shared" ref="L24:L27" si="42">+J24/C24*1000000</f>
        <v>180.48086280802522</v>
      </c>
      <c r="M24" s="40"/>
      <c r="N24" s="39">
        <f t="shared" ref="N24:N27" si="43">+N23</f>
        <v>7</v>
      </c>
      <c r="S24" s="4"/>
      <c r="T24" s="4"/>
    </row>
    <row r="25" spans="2:27">
      <c r="B25" s="43">
        <f t="shared" si="31"/>
        <v>1320.2175114407046</v>
      </c>
      <c r="C25" s="62">
        <f t="shared" si="38"/>
        <v>28695238.095238097</v>
      </c>
      <c r="E25" s="28">
        <v>2026</v>
      </c>
      <c r="F25" s="43">
        <f t="shared" si="26"/>
        <v>120266.52643902774</v>
      </c>
      <c r="G25" s="60">
        <f t="shared" si="39"/>
        <v>4.4999999999999998E-2</v>
      </c>
      <c r="H25" s="43">
        <f t="shared" si="33"/>
        <v>7697.0576920977755</v>
      </c>
      <c r="I25" s="60">
        <f t="shared" si="39"/>
        <v>6.4000000000000001E-2</v>
      </c>
      <c r="J25" s="43">
        <f t="shared" si="40"/>
        <v>5411.9936897562484</v>
      </c>
      <c r="K25" s="60">
        <f t="shared" si="39"/>
        <v>4.4999999999999998E-2</v>
      </c>
      <c r="L25" s="14">
        <f t="shared" si="42"/>
        <v>188.60250163438636</v>
      </c>
      <c r="M25" s="40"/>
      <c r="N25" s="39">
        <f t="shared" si="43"/>
        <v>7</v>
      </c>
      <c r="S25" s="4"/>
      <c r="T25" s="4"/>
    </row>
    <row r="26" spans="2:27">
      <c r="B26" s="43">
        <f t="shared" si="31"/>
        <v>1379.6272994555363</v>
      </c>
      <c r="C26" s="62">
        <f t="shared" si="38"/>
        <v>28695238.095238097</v>
      </c>
      <c r="D26" s="55">
        <f>+(B26-B2)/B2</f>
        <v>0.37413077635013581</v>
      </c>
      <c r="E26" s="28">
        <v>2027</v>
      </c>
      <c r="F26" s="43">
        <f t="shared" si="26"/>
        <v>125678.52012878399</v>
      </c>
      <c r="G26" s="60">
        <f t="shared" si="39"/>
        <v>4.4999999999999998E-2</v>
      </c>
      <c r="H26" s="43">
        <f t="shared" si="33"/>
        <v>8043.4252882421752</v>
      </c>
      <c r="I26" s="60">
        <f t="shared" si="39"/>
        <v>6.4000000000000001E-2</v>
      </c>
      <c r="J26" s="43">
        <f t="shared" si="40"/>
        <v>5655.5334057952796</v>
      </c>
      <c r="K26" s="60">
        <f t="shared" si="39"/>
        <v>4.4999999999999998E-2</v>
      </c>
      <c r="L26" s="14">
        <f t="shared" si="42"/>
        <v>197.08961420793375</v>
      </c>
      <c r="M26" s="40"/>
      <c r="N26" s="39">
        <f t="shared" si="43"/>
        <v>7</v>
      </c>
      <c r="S26" s="4"/>
      <c r="T26" s="4"/>
    </row>
    <row r="27" spans="2:27">
      <c r="B27" s="43">
        <f t="shared" si="31"/>
        <v>1441.7105279310349</v>
      </c>
      <c r="C27" s="62">
        <f t="shared" si="38"/>
        <v>28695238.095238097</v>
      </c>
      <c r="E27" s="28">
        <v>2028</v>
      </c>
      <c r="F27" s="43">
        <f t="shared" ref="F27" si="44">+F26*(1+G27)</f>
        <v>131334.05353457926</v>
      </c>
      <c r="G27" s="60">
        <f t="shared" si="39"/>
        <v>4.4999999999999998E-2</v>
      </c>
      <c r="H27" s="43">
        <f t="shared" si="33"/>
        <v>8405.3794262130723</v>
      </c>
      <c r="I27" s="60">
        <f t="shared" si="39"/>
        <v>6.4000000000000001E-2</v>
      </c>
      <c r="J27" s="43">
        <f t="shared" si="40"/>
        <v>5910.0324090560662</v>
      </c>
      <c r="K27" s="60">
        <f t="shared" si="39"/>
        <v>4.4999999999999998E-2</v>
      </c>
      <c r="L27" s="14">
        <f t="shared" si="42"/>
        <v>205.95864684729071</v>
      </c>
      <c r="M27" s="40"/>
      <c r="N27" s="39">
        <f t="shared" si="43"/>
        <v>7</v>
      </c>
      <c r="S27" s="4"/>
      <c r="T27" s="4"/>
    </row>
    <row r="28" spans="2:27">
      <c r="C28" s="44">
        <v>29007708</v>
      </c>
      <c r="D28" s="32"/>
      <c r="N28" s="32"/>
    </row>
    <row r="30" spans="2:27">
      <c r="C30" s="66">
        <f>+コピー!P6</f>
        <v>44599</v>
      </c>
      <c r="D30" s="66" t="str">
        <f>+コピー!R6</f>
        <v>1Q</v>
      </c>
      <c r="E30" s="33">
        <f>+コピー!Q6</f>
        <v>44531</v>
      </c>
      <c r="F30" s="29">
        <f>+コピー!S6</f>
        <v>24127</v>
      </c>
      <c r="G30" s="7" t="e">
        <f>+(F30-F33)/F33</f>
        <v>#DIV/0!</v>
      </c>
      <c r="H30" s="29">
        <f>+コピー!U6</f>
        <v>1498</v>
      </c>
      <c r="I30" s="7">
        <f t="shared" ref="I30" si="45">+H30/F30</f>
        <v>6.2088117047291419E-2</v>
      </c>
      <c r="J30" s="29">
        <f>+コピー!Y6</f>
        <v>1100</v>
      </c>
      <c r="K30" s="7">
        <f t="shared" ref="K30" si="46">+J30/F30</f>
        <v>4.5592075268371536E-2</v>
      </c>
      <c r="L30" s="30">
        <f>VALUE(SUBSTITUTE(コピー!AA6,"円","　"))</f>
        <v>38.299999999999997</v>
      </c>
    </row>
    <row r="31" spans="2:27">
      <c r="C31" s="66">
        <f>+コピー!P7</f>
        <v>0</v>
      </c>
      <c r="D31" s="66">
        <f>+コピー!R7</f>
        <v>0</v>
      </c>
      <c r="E31" s="33">
        <f>+コピー!Q7</f>
        <v>0</v>
      </c>
      <c r="F31" s="29">
        <f>+コピー!S7</f>
        <v>0</v>
      </c>
      <c r="G31" s="7" t="e">
        <f t="shared" ref="G31:G33" si="47">+(F31-F34)/F34</f>
        <v>#DIV/0!</v>
      </c>
      <c r="H31" s="29">
        <f>+コピー!U7</f>
        <v>0</v>
      </c>
      <c r="I31" s="7" t="e">
        <f t="shared" ref="I31:I33" si="48">+H31/F31</f>
        <v>#DIV/0!</v>
      </c>
      <c r="J31" s="29">
        <f>+コピー!Y7</f>
        <v>0</v>
      </c>
      <c r="K31" s="7" t="e">
        <f t="shared" ref="K31:K33" si="49">+J31/F31</f>
        <v>#DIV/0!</v>
      </c>
      <c r="L31" s="30" t="e">
        <f>VALUE(SUBSTITUTE(コピー!AA7,"円","　"))</f>
        <v>#VALUE!</v>
      </c>
      <c r="M31" s="42"/>
      <c r="N31" s="42"/>
      <c r="O31" s="42"/>
      <c r="Q31" s="42"/>
      <c r="R31" s="42"/>
    </row>
    <row r="32" spans="2:27">
      <c r="C32" s="66">
        <f>+コピー!P8</f>
        <v>0</v>
      </c>
      <c r="D32" s="66">
        <f>+コピー!R8</f>
        <v>0</v>
      </c>
      <c r="E32" s="33">
        <f>+コピー!Q8</f>
        <v>0</v>
      </c>
      <c r="F32" s="29">
        <f>+コピー!S8</f>
        <v>0</v>
      </c>
      <c r="G32" s="7" t="e">
        <f t="shared" si="47"/>
        <v>#DIV/0!</v>
      </c>
      <c r="H32" s="29">
        <f>+コピー!U8</f>
        <v>0</v>
      </c>
      <c r="I32" s="7" t="e">
        <f t="shared" si="48"/>
        <v>#DIV/0!</v>
      </c>
      <c r="J32" s="29">
        <f>+コピー!Y8</f>
        <v>0</v>
      </c>
      <c r="K32" s="7" t="e">
        <f t="shared" si="49"/>
        <v>#DIV/0!</v>
      </c>
      <c r="L32" s="30" t="e">
        <f>VALUE(SUBSTITUTE(コピー!AA8,"円","　"))</f>
        <v>#VALUE!</v>
      </c>
      <c r="M32" s="42"/>
      <c r="N32" s="42"/>
      <c r="O32" s="42"/>
      <c r="Q32" s="42"/>
      <c r="R32" s="42"/>
    </row>
    <row r="33" spans="3:18">
      <c r="C33" s="66">
        <f>+コピー!P9</f>
        <v>0</v>
      </c>
      <c r="D33" s="66">
        <f>+コピー!R9</f>
        <v>0</v>
      </c>
      <c r="E33" s="33">
        <f>+コピー!Q9</f>
        <v>0</v>
      </c>
      <c r="F33" s="29">
        <f>+コピー!S9</f>
        <v>0</v>
      </c>
      <c r="G33" s="7" t="e">
        <f t="shared" si="47"/>
        <v>#DIV/0!</v>
      </c>
      <c r="H33" s="29">
        <f>+コピー!U9</f>
        <v>0</v>
      </c>
      <c r="I33" s="7" t="e">
        <f t="shared" si="48"/>
        <v>#DIV/0!</v>
      </c>
      <c r="J33" s="29">
        <f>+コピー!Y9</f>
        <v>0</v>
      </c>
      <c r="K33" s="7" t="e">
        <f t="shared" si="49"/>
        <v>#DIV/0!</v>
      </c>
      <c r="L33" s="30" t="e">
        <f>VALUE(SUBSTITUTE(コピー!AA9,"円","　"))</f>
        <v>#VALUE!</v>
      </c>
      <c r="M33" s="42"/>
      <c r="N33" s="42"/>
      <c r="O33" s="42"/>
      <c r="Q33" s="42"/>
      <c r="R33" s="42"/>
    </row>
    <row r="34" spans="3:18">
      <c r="G34" s="15"/>
      <c r="I34" s="15"/>
      <c r="M34" s="42"/>
      <c r="N34" s="42"/>
      <c r="O34" s="42"/>
      <c r="Q34" s="42"/>
      <c r="R34" s="42"/>
    </row>
    <row r="35" spans="3:18"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Q35" s="42"/>
      <c r="R35" s="42"/>
    </row>
    <row r="36" spans="3:18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Q36" s="42"/>
      <c r="R36" s="42"/>
    </row>
    <row r="37" spans="3:18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Q37" s="42"/>
      <c r="R37" s="42"/>
    </row>
    <row r="38" spans="3:18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Q38" s="42"/>
      <c r="R38" s="42"/>
    </row>
    <row r="39" spans="3:18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Q39" s="42"/>
      <c r="R39" s="42"/>
    </row>
    <row r="40" spans="3:18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Q40" s="42"/>
      <c r="R40" s="42"/>
    </row>
    <row r="41" spans="3:18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Q41" s="42"/>
      <c r="R41" s="42"/>
    </row>
    <row r="42" spans="3:18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Q42" s="42"/>
      <c r="R42" s="42"/>
    </row>
    <row r="43" spans="3:18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3:18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3:18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3:18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3:18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3:18">
      <c r="D48" s="42"/>
      <c r="E48" s="42"/>
      <c r="F48" s="42"/>
      <c r="G48" s="42"/>
      <c r="H48" s="42"/>
      <c r="I48" s="42"/>
      <c r="J48" s="42"/>
      <c r="K48" s="42"/>
      <c r="L48" s="42"/>
      <c r="M48" s="42"/>
    </row>
  </sheetData>
  <mergeCells count="6">
    <mergeCell ref="B3:D3"/>
    <mergeCell ref="G3:R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3"/>
  <sheetViews>
    <sheetView workbookViewId="0">
      <selection activeCell="P6" sqref="P6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6" max="16" width="9.25" bestFit="1" customWidth="1"/>
    <col min="17" max="27" width="7.125" customWidth="1"/>
  </cols>
  <sheetData>
    <row r="1" spans="2:27" s="34" customFormat="1" ht="19.5" thickBot="1">
      <c r="B1" s="34" t="s">
        <v>16</v>
      </c>
      <c r="C1" s="34" t="s">
        <v>17</v>
      </c>
      <c r="D1" s="35" t="s">
        <v>18</v>
      </c>
      <c r="E1" s="34" t="s">
        <v>19</v>
      </c>
      <c r="F1" s="35" t="s">
        <v>18</v>
      </c>
      <c r="G1" s="34" t="s">
        <v>20</v>
      </c>
      <c r="H1" s="35" t="s">
        <v>18</v>
      </c>
      <c r="I1" s="34" t="s">
        <v>21</v>
      </c>
      <c r="J1" s="35" t="s">
        <v>18</v>
      </c>
      <c r="K1" s="34" t="s">
        <v>22</v>
      </c>
      <c r="L1" s="34" t="s">
        <v>23</v>
      </c>
      <c r="O1" s="34" t="s">
        <v>24</v>
      </c>
      <c r="Q1" s="34" t="s">
        <v>16</v>
      </c>
      <c r="S1" s="34" t="s">
        <v>17</v>
      </c>
      <c r="T1" s="35" t="s">
        <v>18</v>
      </c>
      <c r="U1" s="34" t="s">
        <v>3</v>
      </c>
      <c r="V1" s="35" t="s">
        <v>18</v>
      </c>
      <c r="W1" s="34" t="s">
        <v>20</v>
      </c>
      <c r="X1" s="35" t="s">
        <v>18</v>
      </c>
      <c r="Y1" s="34" t="s">
        <v>4</v>
      </c>
      <c r="Z1" s="35" t="s">
        <v>18</v>
      </c>
      <c r="AA1" s="34" t="s">
        <v>6</v>
      </c>
    </row>
    <row r="2" spans="2:27" ht="19.5" thickBot="1">
      <c r="B2" s="18">
        <v>40787</v>
      </c>
      <c r="C2" s="19">
        <v>48790</v>
      </c>
      <c r="D2" s="20">
        <v>2.8000000000000001E-2</v>
      </c>
      <c r="E2" s="19">
        <v>2182</v>
      </c>
      <c r="F2" s="20">
        <v>0.114</v>
      </c>
      <c r="G2" s="19">
        <v>2292</v>
      </c>
      <c r="H2" s="20">
        <v>0.1</v>
      </c>
      <c r="I2" s="19">
        <v>1020</v>
      </c>
      <c r="J2" s="20">
        <v>0.253</v>
      </c>
      <c r="K2" s="21" t="s">
        <v>42</v>
      </c>
      <c r="L2" s="26" t="s">
        <v>43</v>
      </c>
      <c r="N2" s="36"/>
      <c r="O2" s="37"/>
      <c r="P2" s="65">
        <v>44232</v>
      </c>
      <c r="Q2" s="22">
        <v>44166</v>
      </c>
      <c r="R2" s="64" t="s">
        <v>36</v>
      </c>
      <c r="S2" s="23">
        <v>21609</v>
      </c>
      <c r="T2" s="24">
        <v>0.02</v>
      </c>
      <c r="U2" s="23">
        <v>1721</v>
      </c>
      <c r="V2" s="24">
        <v>9.2999999999999999E-2</v>
      </c>
      <c r="W2" s="23">
        <v>1836</v>
      </c>
      <c r="X2" s="24">
        <v>3.1E-2</v>
      </c>
      <c r="Y2" s="23">
        <v>1226</v>
      </c>
      <c r="Z2" s="24">
        <v>0.10199999999999999</v>
      </c>
      <c r="AA2" s="27" t="s">
        <v>66</v>
      </c>
    </row>
    <row r="3" spans="2:27" ht="19.5" thickBot="1">
      <c r="B3" s="22">
        <v>41153</v>
      </c>
      <c r="C3" s="23">
        <v>48070</v>
      </c>
      <c r="D3" s="70">
        <v>-1.4999999999999999E-2</v>
      </c>
      <c r="E3" s="23">
        <v>2249</v>
      </c>
      <c r="F3" s="24">
        <v>3.1E-2</v>
      </c>
      <c r="G3" s="23">
        <v>2366</v>
      </c>
      <c r="H3" s="24">
        <v>3.2000000000000001E-2</v>
      </c>
      <c r="I3" s="23">
        <v>1137</v>
      </c>
      <c r="J3" s="24">
        <v>0.115</v>
      </c>
      <c r="K3" s="25" t="s">
        <v>44</v>
      </c>
      <c r="L3" s="27" t="s">
        <v>45</v>
      </c>
      <c r="N3" s="36"/>
      <c r="O3" s="37"/>
      <c r="P3" s="65">
        <v>44327</v>
      </c>
      <c r="Q3" s="18">
        <v>44256</v>
      </c>
      <c r="R3" s="54" t="s">
        <v>38</v>
      </c>
      <c r="S3" s="19">
        <v>23916</v>
      </c>
      <c r="T3" s="20">
        <v>0.20799999999999999</v>
      </c>
      <c r="U3" s="19">
        <v>1913</v>
      </c>
      <c r="V3" s="20">
        <v>0.39400000000000002</v>
      </c>
      <c r="W3" s="19">
        <v>2182</v>
      </c>
      <c r="X3" s="20">
        <v>0.55500000000000005</v>
      </c>
      <c r="Y3" s="19">
        <v>1441</v>
      </c>
      <c r="Z3" s="20">
        <v>0.44</v>
      </c>
      <c r="AA3" s="26" t="s">
        <v>67</v>
      </c>
    </row>
    <row r="4" spans="2:27" ht="19.5" thickBot="1">
      <c r="B4" s="18">
        <v>41518</v>
      </c>
      <c r="C4" s="19">
        <v>51075</v>
      </c>
      <c r="D4" s="20">
        <v>6.3E-2</v>
      </c>
      <c r="E4" s="19">
        <v>2440</v>
      </c>
      <c r="F4" s="20">
        <v>8.5000000000000006E-2</v>
      </c>
      <c r="G4" s="19">
        <v>2772</v>
      </c>
      <c r="H4" s="20">
        <v>0.17199999999999999</v>
      </c>
      <c r="I4" s="19">
        <v>1475</v>
      </c>
      <c r="J4" s="20">
        <v>0.29699999999999999</v>
      </c>
      <c r="K4" s="21" t="s">
        <v>46</v>
      </c>
      <c r="L4" s="26" t="s">
        <v>47</v>
      </c>
      <c r="N4" s="36">
        <v>41518</v>
      </c>
      <c r="O4" s="37" t="s">
        <v>71</v>
      </c>
      <c r="P4" s="65">
        <v>44414</v>
      </c>
      <c r="Q4" s="22">
        <v>44348</v>
      </c>
      <c r="R4" s="64" t="s">
        <v>39</v>
      </c>
      <c r="S4" s="23">
        <v>22900</v>
      </c>
      <c r="T4" s="24">
        <v>0.39700000000000002</v>
      </c>
      <c r="U4" s="23">
        <v>1449</v>
      </c>
      <c r="V4" s="24">
        <v>0.65800000000000003</v>
      </c>
      <c r="W4" s="23">
        <v>1610</v>
      </c>
      <c r="X4" s="24">
        <v>0.57699999999999996</v>
      </c>
      <c r="Y4" s="23">
        <v>1124</v>
      </c>
      <c r="Z4" s="24">
        <v>0.79300000000000004</v>
      </c>
      <c r="AA4" s="27" t="s">
        <v>68</v>
      </c>
    </row>
    <row r="5" spans="2:27" ht="19.5" thickBot="1">
      <c r="B5" s="22">
        <v>41883</v>
      </c>
      <c r="C5" s="23">
        <v>58618</v>
      </c>
      <c r="D5" s="24">
        <v>0.14799999999999999</v>
      </c>
      <c r="E5" s="23">
        <v>3178</v>
      </c>
      <c r="F5" s="24">
        <v>0.30199999999999999</v>
      </c>
      <c r="G5" s="23">
        <v>3516</v>
      </c>
      <c r="H5" s="24">
        <v>0.26800000000000002</v>
      </c>
      <c r="I5" s="23">
        <v>1982</v>
      </c>
      <c r="J5" s="24">
        <v>0.34399999999999997</v>
      </c>
      <c r="K5" s="25" t="s">
        <v>48</v>
      </c>
      <c r="L5" s="27" t="s">
        <v>49</v>
      </c>
      <c r="N5" s="36">
        <v>41883</v>
      </c>
      <c r="O5" s="37" t="s">
        <v>72</v>
      </c>
      <c r="P5" s="65">
        <v>44505</v>
      </c>
      <c r="Q5" s="18">
        <v>44440</v>
      </c>
      <c r="R5" s="54" t="s">
        <v>40</v>
      </c>
      <c r="S5" s="19">
        <v>21363</v>
      </c>
      <c r="T5" s="20">
        <v>0.14099999999999999</v>
      </c>
      <c r="U5" s="71">
        <v>423</v>
      </c>
      <c r="V5" s="67">
        <v>-0.56399999999999995</v>
      </c>
      <c r="W5" s="71">
        <v>562</v>
      </c>
      <c r="X5" s="67">
        <v>-0.47299999999999998</v>
      </c>
      <c r="Y5" s="71">
        <v>465</v>
      </c>
      <c r="Z5" s="20">
        <v>0.71</v>
      </c>
      <c r="AA5" s="26" t="s">
        <v>69</v>
      </c>
    </row>
    <row r="6" spans="2:27" ht="19.5" thickBot="1">
      <c r="B6" s="18">
        <v>42248</v>
      </c>
      <c r="C6" s="19">
        <v>60672</v>
      </c>
      <c r="D6" s="20">
        <v>3.5000000000000003E-2</v>
      </c>
      <c r="E6" s="19">
        <v>3606</v>
      </c>
      <c r="F6" s="20">
        <v>0.13500000000000001</v>
      </c>
      <c r="G6" s="19">
        <v>4110</v>
      </c>
      <c r="H6" s="20">
        <v>0.16900000000000001</v>
      </c>
      <c r="I6" s="19">
        <v>2794</v>
      </c>
      <c r="J6" s="20">
        <v>0.41</v>
      </c>
      <c r="K6" s="21" t="s">
        <v>50</v>
      </c>
      <c r="L6" s="26" t="s">
        <v>51</v>
      </c>
      <c r="N6" s="36">
        <v>42248</v>
      </c>
      <c r="O6" s="37" t="s">
        <v>73</v>
      </c>
      <c r="P6" s="65">
        <v>44599</v>
      </c>
      <c r="Q6" s="22">
        <v>44531</v>
      </c>
      <c r="R6" s="64" t="s">
        <v>36</v>
      </c>
      <c r="S6" s="23">
        <v>24127</v>
      </c>
      <c r="T6" s="24">
        <v>0.11700000000000001</v>
      </c>
      <c r="U6" s="23">
        <v>1498</v>
      </c>
      <c r="V6" s="70">
        <v>-0.13</v>
      </c>
      <c r="W6" s="23">
        <v>1746</v>
      </c>
      <c r="X6" s="70">
        <v>-4.9000000000000002E-2</v>
      </c>
      <c r="Y6" s="23">
        <v>1100</v>
      </c>
      <c r="Z6" s="70">
        <v>-0.10299999999999999</v>
      </c>
      <c r="AA6" s="27" t="s">
        <v>70</v>
      </c>
    </row>
    <row r="7" spans="2:27" ht="19.5" thickBot="1">
      <c r="B7" s="22">
        <v>42614</v>
      </c>
      <c r="C7" s="23">
        <v>59908</v>
      </c>
      <c r="D7" s="70">
        <v>-1.2999999999999999E-2</v>
      </c>
      <c r="E7" s="23">
        <v>4052</v>
      </c>
      <c r="F7" s="24">
        <v>0.124</v>
      </c>
      <c r="G7" s="23">
        <v>4274</v>
      </c>
      <c r="H7" s="24">
        <v>0.04</v>
      </c>
      <c r="I7" s="23">
        <v>2757</v>
      </c>
      <c r="J7" s="70">
        <v>-1.2999999999999999E-2</v>
      </c>
      <c r="K7" s="25" t="s">
        <v>52</v>
      </c>
      <c r="L7" s="27" t="s">
        <v>53</v>
      </c>
      <c r="N7" s="36">
        <v>42614</v>
      </c>
      <c r="O7" s="37" t="s">
        <v>73</v>
      </c>
    </row>
    <row r="8" spans="2:27" ht="19.5" thickBot="1">
      <c r="B8" s="18">
        <v>42979</v>
      </c>
      <c r="C8" s="19">
        <v>67738</v>
      </c>
      <c r="D8" s="20">
        <v>0.13100000000000001</v>
      </c>
      <c r="E8" s="19">
        <v>4938</v>
      </c>
      <c r="F8" s="20">
        <v>0.219</v>
      </c>
      <c r="G8" s="19">
        <v>5270</v>
      </c>
      <c r="H8" s="20">
        <v>0.23300000000000001</v>
      </c>
      <c r="I8" s="19">
        <v>3351</v>
      </c>
      <c r="J8" s="20">
        <v>0.215</v>
      </c>
      <c r="K8" s="21" t="s">
        <v>54</v>
      </c>
      <c r="L8" s="26" t="s">
        <v>55</v>
      </c>
      <c r="N8" s="36">
        <v>42979</v>
      </c>
      <c r="O8" s="37" t="s">
        <v>74</v>
      </c>
    </row>
    <row r="9" spans="2:27" ht="19.5" thickBot="1">
      <c r="B9" s="22">
        <v>43344</v>
      </c>
      <c r="C9" s="23">
        <v>78450</v>
      </c>
      <c r="D9" s="24">
        <v>0.158</v>
      </c>
      <c r="E9" s="23">
        <v>5263</v>
      </c>
      <c r="F9" s="24">
        <v>6.6000000000000003E-2</v>
      </c>
      <c r="G9" s="23">
        <v>5575</v>
      </c>
      <c r="H9" s="24">
        <v>5.8000000000000003E-2</v>
      </c>
      <c r="I9" s="23">
        <v>3635</v>
      </c>
      <c r="J9" s="24">
        <v>8.5000000000000006E-2</v>
      </c>
      <c r="K9" s="25" t="s">
        <v>56</v>
      </c>
      <c r="L9" s="27" t="s">
        <v>57</v>
      </c>
      <c r="N9" s="36">
        <v>43344</v>
      </c>
      <c r="O9" s="37" t="s">
        <v>75</v>
      </c>
    </row>
    <row r="10" spans="2:27" ht="19.5" thickBot="1">
      <c r="B10" s="18">
        <v>43709</v>
      </c>
      <c r="C10" s="19">
        <v>83230</v>
      </c>
      <c r="D10" s="20">
        <v>6.0999999999999999E-2</v>
      </c>
      <c r="E10" s="19">
        <v>5871</v>
      </c>
      <c r="F10" s="20">
        <v>0.11600000000000001</v>
      </c>
      <c r="G10" s="19">
        <v>6075</v>
      </c>
      <c r="H10" s="20">
        <v>0.09</v>
      </c>
      <c r="I10" s="19">
        <v>4018</v>
      </c>
      <c r="J10" s="20">
        <v>0.105</v>
      </c>
      <c r="K10" s="21" t="s">
        <v>58</v>
      </c>
      <c r="L10" s="26" t="s">
        <v>59</v>
      </c>
      <c r="N10" s="36">
        <v>43709</v>
      </c>
      <c r="O10" s="37" t="s">
        <v>76</v>
      </c>
    </row>
    <row r="11" spans="2:27" ht="19.5" thickBot="1">
      <c r="B11" s="22">
        <v>44075</v>
      </c>
      <c r="C11" s="23">
        <v>76087</v>
      </c>
      <c r="D11" s="70">
        <v>-8.5999999999999993E-2</v>
      </c>
      <c r="E11" s="23">
        <v>4791</v>
      </c>
      <c r="F11" s="70">
        <v>-0.184</v>
      </c>
      <c r="G11" s="23">
        <v>5271</v>
      </c>
      <c r="H11" s="70">
        <v>-0.13200000000000001</v>
      </c>
      <c r="I11" s="23">
        <v>3013</v>
      </c>
      <c r="J11" s="70">
        <v>-0.25</v>
      </c>
      <c r="K11" s="25" t="s">
        <v>60</v>
      </c>
      <c r="L11" s="27" t="s">
        <v>61</v>
      </c>
      <c r="N11" s="36">
        <v>44075</v>
      </c>
      <c r="O11" s="37" t="s">
        <v>77</v>
      </c>
    </row>
    <row r="12" spans="2:27" ht="19.5" thickBot="1">
      <c r="B12" s="18">
        <v>44440</v>
      </c>
      <c r="C12" s="19">
        <v>89788</v>
      </c>
      <c r="D12" s="20">
        <v>0.18</v>
      </c>
      <c r="E12" s="19">
        <v>5506</v>
      </c>
      <c r="F12" s="20">
        <v>0.14899999999999999</v>
      </c>
      <c r="G12" s="19">
        <v>6190</v>
      </c>
      <c r="H12" s="20">
        <v>0.17399999999999999</v>
      </c>
      <c r="I12" s="19">
        <v>4256</v>
      </c>
      <c r="J12" s="20">
        <v>0.41299999999999998</v>
      </c>
      <c r="K12" s="21" t="s">
        <v>62</v>
      </c>
      <c r="L12" s="26" t="s">
        <v>63</v>
      </c>
      <c r="N12" s="36">
        <v>44440</v>
      </c>
      <c r="O12" s="37" t="s">
        <v>78</v>
      </c>
    </row>
    <row r="13" spans="2:27" ht="19.5" thickBot="1">
      <c r="B13" s="64" t="s">
        <v>64</v>
      </c>
      <c r="C13" s="23">
        <v>94000</v>
      </c>
      <c r="D13" s="24">
        <v>4.7E-2</v>
      </c>
      <c r="E13" s="23">
        <v>5800</v>
      </c>
      <c r="F13" s="24">
        <v>5.2999999999999999E-2</v>
      </c>
      <c r="G13" s="23">
        <v>6300</v>
      </c>
      <c r="H13" s="24">
        <v>1.7999999999999999E-2</v>
      </c>
      <c r="I13" s="23">
        <v>4200</v>
      </c>
      <c r="J13" s="70">
        <v>-1.2999999999999999E-2</v>
      </c>
      <c r="K13" s="25" t="s">
        <v>65</v>
      </c>
      <c r="L13" s="27" t="s">
        <v>33</v>
      </c>
      <c r="N13" s="38" t="s">
        <v>79</v>
      </c>
      <c r="O13" s="37" t="s">
        <v>78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2022-02-08T04:26:09Z</dcterms:created>
  <dcterms:modified xsi:type="dcterms:W3CDTF">2022-02-08T08:48:44Z</dcterms:modified>
</cp:coreProperties>
</file>