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13_ncr:1_{732ECF9A-5868-4CF3-BEFF-15F407E0F355}" xr6:coauthVersionLast="47" xr6:coauthVersionMax="47" xr10:uidLastSave="{00000000-0000-0000-0000-000000000000}"/>
  <bookViews>
    <workbookView xWindow="510" yWindow="585" windowWidth="26910" windowHeight="15105" xr2:uid="{00000000-000D-0000-FFFF-FFFF00000000}"/>
  </bookViews>
  <sheets>
    <sheet name="テンプレート" sheetId="3" r:id="rId1"/>
    <sheet name="コピー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3" l="1"/>
  <c r="G27" i="3" s="1"/>
  <c r="G28" i="3" s="1"/>
  <c r="G29" i="3" s="1"/>
  <c r="I27" i="3"/>
  <c r="I28" i="3"/>
  <c r="I29" i="3" s="1"/>
  <c r="I26" i="3"/>
  <c r="K27" i="3"/>
  <c r="K28" i="3"/>
  <c r="K29" i="3" s="1"/>
  <c r="K26" i="3"/>
  <c r="N27" i="3"/>
  <c r="N28" i="3"/>
  <c r="N29" i="3"/>
  <c r="N26" i="3"/>
  <c r="C26" i="3"/>
  <c r="C27" i="3"/>
  <c r="C28" i="3" s="1"/>
  <c r="C29" i="3" s="1"/>
  <c r="O24" i="3"/>
  <c r="Q24" i="3"/>
  <c r="R24" i="3" s="1"/>
  <c r="M24" i="3"/>
  <c r="U24" i="3"/>
  <c r="O23" i="3"/>
  <c r="C24" i="3"/>
  <c r="C33" i="3"/>
  <c r="D33" i="3"/>
  <c r="E33" i="3"/>
  <c r="F33" i="3"/>
  <c r="K33" i="3" s="1"/>
  <c r="H33" i="3"/>
  <c r="J33" i="3"/>
  <c r="L33" i="3"/>
  <c r="C34" i="3"/>
  <c r="D34" i="3"/>
  <c r="E34" i="3"/>
  <c r="F34" i="3"/>
  <c r="G34" i="3" s="1"/>
  <c r="H34" i="3"/>
  <c r="I34" i="3" s="1"/>
  <c r="J34" i="3"/>
  <c r="L34" i="3"/>
  <c r="C35" i="3"/>
  <c r="D35" i="3"/>
  <c r="E35" i="3"/>
  <c r="F35" i="3"/>
  <c r="G35" i="3" s="1"/>
  <c r="H35" i="3"/>
  <c r="J35" i="3"/>
  <c r="L35" i="3"/>
  <c r="C32" i="3"/>
  <c r="D32" i="3"/>
  <c r="E32" i="3"/>
  <c r="F32" i="3"/>
  <c r="H32" i="3"/>
  <c r="H24" i="3" s="1"/>
  <c r="J32" i="3"/>
  <c r="J24" i="3" s="1"/>
  <c r="L32" i="3"/>
  <c r="L24" i="3" s="1"/>
  <c r="V2" i="3"/>
  <c r="T2" i="3"/>
  <c r="S2" i="3"/>
  <c r="U23" i="3"/>
  <c r="U2" i="3" s="1"/>
  <c r="E23" i="3"/>
  <c r="E2" i="3" s="1"/>
  <c r="F23" i="3"/>
  <c r="H23" i="3"/>
  <c r="H2" i="3" s="1"/>
  <c r="J23" i="3"/>
  <c r="L23" i="3"/>
  <c r="L2" i="3" s="1"/>
  <c r="M23" i="3"/>
  <c r="M2" i="3" s="1"/>
  <c r="H26" i="3" l="1"/>
  <c r="F24" i="3"/>
  <c r="F25" i="3" s="1"/>
  <c r="F26" i="3" s="1"/>
  <c r="N24" i="3"/>
  <c r="P24" i="3" s="1"/>
  <c r="K24" i="3"/>
  <c r="I24" i="3"/>
  <c r="I33" i="3"/>
  <c r="G33" i="3"/>
  <c r="G24" i="3"/>
  <c r="K34" i="3"/>
  <c r="K32" i="3"/>
  <c r="I32" i="3"/>
  <c r="I23" i="3"/>
  <c r="I2" i="3" s="1"/>
  <c r="G32" i="3"/>
  <c r="I35" i="3"/>
  <c r="K35" i="3"/>
  <c r="C23" i="3"/>
  <c r="F2" i="3"/>
  <c r="J2" i="3"/>
  <c r="K23" i="3"/>
  <c r="K2" i="3" s="1"/>
  <c r="F27" i="3" l="1"/>
  <c r="J26" i="3"/>
  <c r="L26" i="3" s="1"/>
  <c r="B26" i="3" s="1"/>
  <c r="J27" i="3" l="1"/>
  <c r="L27" i="3" s="1"/>
  <c r="F28" i="3"/>
  <c r="H27" i="3"/>
  <c r="F29" i="3" l="1"/>
  <c r="H28" i="3"/>
  <c r="J28" i="3"/>
  <c r="L28" i="3" s="1"/>
  <c r="J29" i="3" l="1"/>
  <c r="L29" i="3" s="1"/>
  <c r="H29" i="3"/>
  <c r="E3" i="3"/>
  <c r="U14" i="3"/>
  <c r="U15" i="3"/>
  <c r="U16" i="3"/>
  <c r="U17" i="3"/>
  <c r="U18" i="3"/>
  <c r="U19" i="3"/>
  <c r="U20" i="3"/>
  <c r="U21" i="3"/>
  <c r="U22" i="3"/>
  <c r="U13" i="3"/>
  <c r="N23" i="3" l="1"/>
  <c r="P23" i="3" s="1"/>
  <c r="Q23" i="3"/>
  <c r="R23" i="3" l="1"/>
  <c r="Q2" i="3"/>
  <c r="E4" i="3"/>
  <c r="E5" i="3"/>
  <c r="Q16" i="3"/>
  <c r="Q17" i="3"/>
  <c r="Q18" i="3"/>
  <c r="Q19" i="3"/>
  <c r="Q20" i="3"/>
  <c r="Q21" i="3"/>
  <c r="Q22" i="3"/>
  <c r="R22" i="3" s="1"/>
  <c r="H18" i="3" l="1"/>
  <c r="H19" i="3"/>
  <c r="H20" i="3"/>
  <c r="L11" i="3" l="1"/>
  <c r="N11" i="3" s="1"/>
  <c r="L22" i="3" l="1"/>
  <c r="M22" i="3"/>
  <c r="J22" i="3"/>
  <c r="H22" i="3"/>
  <c r="E22" i="3"/>
  <c r="F22" i="3"/>
  <c r="G23" i="3" s="1"/>
  <c r="G2" i="3" s="1"/>
  <c r="C22" i="3" l="1"/>
  <c r="K22" i="3"/>
  <c r="O22" i="3"/>
  <c r="I22" i="3"/>
  <c r="N22" i="3"/>
  <c r="P22" i="3" l="1"/>
  <c r="C25" i="3"/>
  <c r="J25" i="3" l="1"/>
  <c r="L25" i="3" s="1"/>
  <c r="B25" i="3" s="1"/>
  <c r="H25" i="3"/>
  <c r="Q15" i="3"/>
  <c r="R15" i="3" s="1"/>
  <c r="M10" i="3"/>
  <c r="M11" i="3"/>
  <c r="M12" i="3"/>
  <c r="M13" i="3"/>
  <c r="M14" i="3"/>
  <c r="M15" i="3"/>
  <c r="M16" i="3"/>
  <c r="M17" i="3"/>
  <c r="M18" i="3"/>
  <c r="M19" i="3"/>
  <c r="M20" i="3"/>
  <c r="M21" i="3"/>
  <c r="O2" i="3" s="1"/>
  <c r="M9" i="3"/>
  <c r="L10" i="3"/>
  <c r="L12" i="3"/>
  <c r="L13" i="3"/>
  <c r="L14" i="3"/>
  <c r="L15" i="3"/>
  <c r="L16" i="3"/>
  <c r="L17" i="3"/>
  <c r="L18" i="3"/>
  <c r="L19" i="3"/>
  <c r="L20" i="3"/>
  <c r="L21" i="3"/>
  <c r="L9" i="3"/>
  <c r="J10" i="3"/>
  <c r="J11" i="3"/>
  <c r="J12" i="3"/>
  <c r="J13" i="3"/>
  <c r="J14" i="3"/>
  <c r="J15" i="3"/>
  <c r="J16" i="3"/>
  <c r="J17" i="3"/>
  <c r="J18" i="3"/>
  <c r="J19" i="3"/>
  <c r="J20" i="3"/>
  <c r="J21" i="3"/>
  <c r="J9" i="3"/>
  <c r="H10" i="3"/>
  <c r="H11" i="3"/>
  <c r="H12" i="3"/>
  <c r="H13" i="3"/>
  <c r="H14" i="3"/>
  <c r="H15" i="3"/>
  <c r="H16" i="3"/>
  <c r="H17" i="3"/>
  <c r="H21" i="3"/>
  <c r="H9" i="3"/>
  <c r="F10" i="3"/>
  <c r="F11" i="3"/>
  <c r="F12" i="3"/>
  <c r="F13" i="3"/>
  <c r="F14" i="3"/>
  <c r="F15" i="3"/>
  <c r="F16" i="3"/>
  <c r="F17" i="3"/>
  <c r="F18" i="3"/>
  <c r="F19" i="3"/>
  <c r="F20" i="3"/>
  <c r="F21" i="3"/>
  <c r="F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B28" i="3" l="1"/>
  <c r="B27" i="3"/>
  <c r="G22" i="3"/>
  <c r="I18" i="3"/>
  <c r="I12" i="3"/>
  <c r="I9" i="3"/>
  <c r="I16" i="3"/>
  <c r="I19" i="3"/>
  <c r="I13" i="3"/>
  <c r="G15" i="3"/>
  <c r="I10" i="3"/>
  <c r="K11" i="3"/>
  <c r="I15" i="3"/>
  <c r="G19" i="3"/>
  <c r="G13" i="3"/>
  <c r="I20" i="3"/>
  <c r="I14" i="3"/>
  <c r="C21" i="3"/>
  <c r="K21" i="3"/>
  <c r="K15" i="3"/>
  <c r="K17" i="3"/>
  <c r="I21" i="3"/>
  <c r="K9" i="3"/>
  <c r="K16" i="3"/>
  <c r="K10" i="3"/>
  <c r="K20" i="3"/>
  <c r="K14" i="3"/>
  <c r="K19" i="3"/>
  <c r="K13" i="3"/>
  <c r="G16" i="3"/>
  <c r="G10" i="3"/>
  <c r="I17" i="3"/>
  <c r="I11" i="3"/>
  <c r="K18" i="3"/>
  <c r="K12" i="3"/>
  <c r="G21" i="3"/>
  <c r="G18" i="3"/>
  <c r="G12" i="3"/>
  <c r="G17" i="3"/>
  <c r="G11" i="3"/>
  <c r="G20" i="3"/>
  <c r="G14" i="3"/>
  <c r="R16" i="3"/>
  <c r="R17" i="3"/>
  <c r="R18" i="3"/>
  <c r="R19" i="3"/>
  <c r="R20" i="3"/>
  <c r="R21" i="3"/>
  <c r="O10" i="3"/>
  <c r="O11" i="3"/>
  <c r="P11" i="3" s="1"/>
  <c r="O12" i="3"/>
  <c r="O13" i="3"/>
  <c r="O14" i="3"/>
  <c r="O15" i="3"/>
  <c r="O16" i="3"/>
  <c r="O17" i="3"/>
  <c r="O18" i="3"/>
  <c r="O19" i="3"/>
  <c r="O20" i="3"/>
  <c r="O21" i="3"/>
  <c r="O9" i="3"/>
  <c r="P12" i="3" l="1"/>
  <c r="P15" i="3"/>
  <c r="P16" i="3"/>
  <c r="P10" i="3"/>
  <c r="P20" i="3"/>
  <c r="B29" i="3"/>
  <c r="I8" i="3"/>
  <c r="G8" i="3"/>
  <c r="K8" i="3"/>
  <c r="O8" i="3"/>
  <c r="N21" i="3"/>
  <c r="P21" i="3" s="1"/>
  <c r="N20" i="3"/>
  <c r="N19" i="3"/>
  <c r="P19" i="3" s="1"/>
  <c r="N18" i="3"/>
  <c r="P18" i="3" s="1"/>
  <c r="N17" i="3"/>
  <c r="P17" i="3" s="1"/>
  <c r="N16" i="3"/>
  <c r="N15" i="3"/>
  <c r="N14" i="3"/>
  <c r="P14" i="3" s="1"/>
  <c r="N13" i="3"/>
  <c r="P13" i="3" s="1"/>
  <c r="N12" i="3"/>
  <c r="N10" i="3"/>
  <c r="N9" i="3"/>
  <c r="P9" i="3" s="1"/>
  <c r="R2" i="3"/>
  <c r="N2" i="3"/>
  <c r="N8" i="3" l="1"/>
  <c r="D29" i="3" l="1"/>
  <c r="E6" i="3"/>
  <c r="E7" i="3" l="1"/>
</calcChain>
</file>

<file path=xl/sharedStrings.xml><?xml version="1.0" encoding="utf-8"?>
<sst xmlns="http://schemas.openxmlformats.org/spreadsheetml/2006/main" count="113" uniqueCount="94">
  <si>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</si>
  <si>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</si>
  <si>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</si>
  <si>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</si>
  <si>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</si>
  <si>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</si>
  <si>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</si>
  <si>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</si>
  <si>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</si>
  <si>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</si>
  <si>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</si>
  <si>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</si>
  <si>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</si>
  <si>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</si>
  <si>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</si>
  <si>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</si>
  <si>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</si>
  <si>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</si>
  <si>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</si>
  <si>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</si>
  <si>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</si>
  <si>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</si>
  <si>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</si>
  <si>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</si>
  <si>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</si>
  <si>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</si>
  <si>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</si>
  <si>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</si>
  <si>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</si>
  <si>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</si>
  <si>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</si>
  <si>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</si>
  <si>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</si>
  <si>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</si>
  <si>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</si>
  <si>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t>1Q</t>
  </si>
  <si>
    <t>純有利子負債</t>
    <rPh sb="0" eb="6">
      <t>ジュンユウリシフサイ</t>
    </rPh>
    <phoneticPr fontId="3"/>
  </si>
  <si>
    <r>
      <t>15.4</t>
    </r>
    <r>
      <rPr>
        <sz val="8"/>
        <color rgb="FF666666"/>
        <rFont val="Inherit"/>
        <family val="2"/>
      </rPr>
      <t>円</t>
    </r>
  </si>
  <si>
    <t>6.50 円</t>
  </si>
  <si>
    <t>8.00 円</t>
  </si>
  <si>
    <t>9.50 円</t>
  </si>
  <si>
    <t>12.30 円</t>
  </si>
  <si>
    <t>13.00 円</t>
  </si>
  <si>
    <t>18.00 円</t>
  </si>
  <si>
    <t>23.50 円</t>
  </si>
  <si>
    <t>25.00 円</t>
  </si>
  <si>
    <t>2Q</t>
  </si>
  <si>
    <t>3Q</t>
  </si>
  <si>
    <t>25.50 円</t>
  </si>
  <si>
    <t>8593　三菱ＨＣキャピタル</t>
    <rPh sb="5" eb="7">
      <t>ミツビシ</t>
    </rPh>
    <phoneticPr fontId="3"/>
  </si>
  <si>
    <t>2022/03(予)</t>
  </si>
  <si>
    <t>26.00 円</t>
  </si>
  <si>
    <t>2022/03予</t>
  </si>
  <si>
    <t>－</t>
  </si>
  <si>
    <r>
      <t>－</t>
    </r>
    <r>
      <rPr>
        <sz val="8"/>
        <color rgb="FF666666"/>
        <rFont val="Inherit"/>
        <family val="2"/>
      </rPr>
      <t>%</t>
    </r>
  </si>
  <si>
    <r>
      <t>－</t>
    </r>
    <r>
      <rPr>
        <sz val="8"/>
        <color rgb="FF666666"/>
        <rFont val="Inherit"/>
        <family val="2"/>
      </rPr>
      <t>円</t>
    </r>
  </si>
  <si>
    <t>本</t>
  </si>
  <si>
    <r>
      <t>22.8</t>
    </r>
    <r>
      <rPr>
        <sz val="8"/>
        <color rgb="FF666666"/>
        <rFont val="Inherit"/>
        <family val="2"/>
      </rPr>
      <t>円</t>
    </r>
  </si>
  <si>
    <r>
      <t>107.8</t>
    </r>
    <r>
      <rPr>
        <sz val="8"/>
        <color rgb="FF666666"/>
        <rFont val="Inherit"/>
        <family val="2"/>
      </rPr>
      <t>円</t>
    </r>
  </si>
  <si>
    <r>
      <t>21.1</t>
    </r>
    <r>
      <rPr>
        <sz val="8"/>
        <color rgb="FF666666"/>
        <rFont val="Inherit"/>
        <family val="2"/>
      </rPr>
      <t>円</t>
    </r>
  </si>
  <si>
    <r>
      <t>218.2</t>
    </r>
    <r>
      <rPr>
        <sz val="8"/>
        <color rgb="FF666666"/>
        <rFont val="Inherit"/>
        <family val="2"/>
      </rPr>
      <t>円</t>
    </r>
  </si>
  <si>
    <r>
      <t>5.0</t>
    </r>
    <r>
      <rPr>
        <sz val="8"/>
        <color rgb="FF666666"/>
        <rFont val="Inherit"/>
        <family val="2"/>
      </rPr>
      <t>円</t>
    </r>
  </si>
  <si>
    <r>
      <t>228.7</t>
    </r>
    <r>
      <rPr>
        <sz val="8"/>
        <color rgb="FF666666"/>
        <rFont val="Inherit"/>
        <family val="2"/>
      </rPr>
      <t>円</t>
    </r>
  </si>
  <si>
    <r>
      <t>14.4</t>
    </r>
    <r>
      <rPr>
        <sz val="8"/>
        <color rgb="FF666666"/>
        <rFont val="Inherit"/>
        <family val="2"/>
      </rPr>
      <t>円</t>
    </r>
  </si>
  <si>
    <r>
      <t>246.3</t>
    </r>
    <r>
      <rPr>
        <sz val="8"/>
        <color rgb="FF666666"/>
        <rFont val="Inherit"/>
        <family val="2"/>
      </rPr>
      <t>円</t>
    </r>
  </si>
  <si>
    <r>
      <t>17.9</t>
    </r>
    <r>
      <rPr>
        <sz val="8"/>
        <color rgb="FF666666"/>
        <rFont val="Inherit"/>
        <family val="2"/>
      </rPr>
      <t>円</t>
    </r>
  </si>
  <si>
    <r>
      <t>259.2</t>
    </r>
    <r>
      <rPr>
        <sz val="8"/>
        <color rgb="FF666666"/>
        <rFont val="Inherit"/>
        <family val="2"/>
      </rPr>
      <t>円</t>
    </r>
  </si>
  <si>
    <r>
      <t>24.1</t>
    </r>
    <r>
      <rPr>
        <sz val="8"/>
        <color rgb="FF666666"/>
        <rFont val="Inherit"/>
        <family val="2"/>
      </rPr>
      <t>円</t>
    </r>
  </si>
  <si>
    <r>
      <t>279.6</t>
    </r>
    <r>
      <rPr>
        <sz val="8"/>
        <color rgb="FF666666"/>
        <rFont val="Inherit"/>
        <family val="2"/>
      </rPr>
      <t>円</t>
    </r>
  </si>
  <si>
    <r>
      <t>25.1</t>
    </r>
    <r>
      <rPr>
        <sz val="8"/>
        <color rgb="FF666666"/>
        <rFont val="Inherit"/>
        <family val="2"/>
      </rPr>
      <t>円</t>
    </r>
  </si>
  <si>
    <r>
      <t>312.1</t>
    </r>
    <r>
      <rPr>
        <sz val="8"/>
        <color rgb="FF666666"/>
        <rFont val="Inherit"/>
        <family val="2"/>
      </rPr>
      <t>円</t>
    </r>
  </si>
  <si>
    <r>
      <t>26.2</t>
    </r>
    <r>
      <rPr>
        <sz val="8"/>
        <color rgb="FF666666"/>
        <rFont val="Inherit"/>
        <family val="2"/>
      </rPr>
      <t>円</t>
    </r>
  </si>
  <si>
    <r>
      <t>356.5</t>
    </r>
    <r>
      <rPr>
        <sz val="8"/>
        <color rgb="FF666666"/>
        <rFont val="Inherit"/>
        <family val="2"/>
      </rPr>
      <t>円</t>
    </r>
  </si>
  <si>
    <r>
      <t>30.7</t>
    </r>
    <r>
      <rPr>
        <sz val="8"/>
        <color rgb="FF666666"/>
        <rFont val="Inherit"/>
        <family val="2"/>
      </rPr>
      <t>円</t>
    </r>
  </si>
  <si>
    <r>
      <t>414.8</t>
    </r>
    <r>
      <rPr>
        <sz val="8"/>
        <color rgb="FF666666"/>
        <rFont val="Inherit"/>
        <family val="2"/>
      </rPr>
      <t>円</t>
    </r>
  </si>
  <si>
    <r>
      <t>38.1</t>
    </r>
    <r>
      <rPr>
        <sz val="8"/>
        <color rgb="FF666666"/>
        <rFont val="Inherit"/>
        <family val="2"/>
      </rPr>
      <t>円</t>
    </r>
  </si>
  <si>
    <r>
      <t>429.1</t>
    </r>
    <r>
      <rPr>
        <sz val="8"/>
        <color rgb="FF666666"/>
        <rFont val="Inherit"/>
        <family val="2"/>
      </rPr>
      <t>円</t>
    </r>
  </si>
  <si>
    <r>
      <t>37.0</t>
    </r>
    <r>
      <rPr>
        <sz val="8"/>
        <color rgb="FF666666"/>
        <rFont val="Inherit"/>
        <family val="2"/>
      </rPr>
      <t>円</t>
    </r>
  </si>
  <si>
    <r>
      <t>457.7</t>
    </r>
    <r>
      <rPr>
        <sz val="8"/>
        <color rgb="FF666666"/>
        <rFont val="Inherit"/>
        <family val="2"/>
      </rPr>
      <t>円</t>
    </r>
  </si>
  <si>
    <r>
      <t>44.4</t>
    </r>
    <r>
      <rPr>
        <sz val="8"/>
        <color rgb="FF666666"/>
        <rFont val="Inherit"/>
        <family val="2"/>
      </rPr>
      <t>円</t>
    </r>
  </si>
  <si>
    <r>
      <t>492.5</t>
    </r>
    <r>
      <rPr>
        <sz val="8"/>
        <color rgb="FF666666"/>
        <rFont val="Inherit"/>
        <family val="2"/>
      </rPr>
      <t>円</t>
    </r>
  </si>
  <si>
    <r>
      <t>47.9</t>
    </r>
    <r>
      <rPr>
        <sz val="8"/>
        <color rgb="FF666666"/>
        <rFont val="Inherit"/>
        <family val="2"/>
      </rPr>
      <t>円</t>
    </r>
  </si>
  <si>
    <r>
      <t>525.4</t>
    </r>
    <r>
      <rPr>
        <sz val="8"/>
        <color rgb="FF666666"/>
        <rFont val="Inherit"/>
        <family val="2"/>
      </rPr>
      <t>円</t>
    </r>
  </si>
  <si>
    <r>
      <t>49.3</t>
    </r>
    <r>
      <rPr>
        <sz val="8"/>
        <color rgb="FF666666"/>
        <rFont val="Inherit"/>
        <family val="2"/>
      </rPr>
      <t>円</t>
    </r>
  </si>
  <si>
    <r>
      <t>541.7</t>
    </r>
    <r>
      <rPr>
        <sz val="8"/>
        <color rgb="FF666666"/>
        <rFont val="Inherit"/>
        <family val="2"/>
      </rPr>
      <t>円</t>
    </r>
  </si>
  <si>
    <r>
      <t>38.5</t>
    </r>
    <r>
      <rPr>
        <sz val="8"/>
        <color rgb="FF666666"/>
        <rFont val="Inherit"/>
        <family val="2"/>
      </rPr>
      <t>円</t>
    </r>
  </si>
  <si>
    <r>
      <t>562.1</t>
    </r>
    <r>
      <rPr>
        <sz val="8"/>
        <color rgb="FF666666"/>
        <rFont val="Inherit"/>
        <family val="2"/>
      </rPr>
      <t>円</t>
    </r>
  </si>
  <si>
    <r>
      <t>66.2</t>
    </r>
    <r>
      <rPr>
        <sz val="8"/>
        <color rgb="FF666666"/>
        <rFont val="Inherit"/>
        <family val="2"/>
      </rPr>
      <t>円</t>
    </r>
  </si>
  <si>
    <r>
      <t>9.6</t>
    </r>
    <r>
      <rPr>
        <sz val="8"/>
        <color rgb="FF666666"/>
        <rFont val="Inherit"/>
        <family val="2"/>
      </rPr>
      <t>円</t>
    </r>
  </si>
  <si>
    <r>
      <t>7.4</t>
    </r>
    <r>
      <rPr>
        <sz val="8"/>
        <color rgb="FF666666"/>
        <rFont val="Inherit"/>
        <family val="2"/>
      </rPr>
      <t>円</t>
    </r>
  </si>
  <si>
    <r>
      <t>11.3</t>
    </r>
    <r>
      <rPr>
        <sz val="8"/>
        <color rgb="FF666666"/>
        <rFont val="Inherit"/>
        <family val="2"/>
      </rPr>
      <t>円</t>
    </r>
  </si>
  <si>
    <r>
      <t>10.3</t>
    </r>
    <r>
      <rPr>
        <sz val="8"/>
        <color rgb="FF666666"/>
        <rFont val="Inherit"/>
        <family val="2"/>
      </rPr>
      <t>円</t>
    </r>
  </si>
  <si>
    <r>
      <t>19.3</t>
    </r>
    <r>
      <rPr>
        <sz val="8"/>
        <color rgb="FF666666"/>
        <rFont val="Inherit"/>
        <family val="2"/>
      </rPr>
      <t>円</t>
    </r>
  </si>
  <si>
    <t>ROE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</si>
</sst>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0.0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0"/>
      <color theme="1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2" fillId="4" borderId="0" xfId="0" applyNumberFormat="1" applyFont="1" applyFill="1" applyAlignment="1">
      <alignment vertical="center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2" fillId="4" borderId="0" xfId="1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2" applyFont="1" applyAlignment="1">
      <alignment vertical="center"/>
    </xf>
    <xf numFmtId="177" fontId="14" fillId="12" borderId="0" xfId="2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/>
    </xf>
    <xf numFmtId="56" fontId="2" fillId="0" borderId="0" xfId="0" applyNumberFormat="1" applyFont="1" applyAlignment="1">
      <alignment horizontal="center" vertical="center"/>
    </xf>
    <xf numFmtId="38" fontId="5" fillId="14" borderId="0" xfId="1" applyFont="1" applyFill="1" applyAlignment="1">
      <alignment vertical="center"/>
    </xf>
    <xf numFmtId="56" fontId="2" fillId="0" borderId="0" xfId="0" applyNumberFormat="1" applyFont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7" fontId="2" fillId="11" borderId="0" xfId="2" applyNumberFormat="1" applyFont="1" applyFill="1" applyAlignment="1">
      <alignment vertical="center"/>
    </xf>
    <xf numFmtId="9" fontId="2" fillId="0" borderId="0" xfId="2" applyFont="1" applyAlignment="1">
      <alignment horizontal="center" vertical="center"/>
    </xf>
    <xf numFmtId="0" fontId="11" fillId="7" borderId="2" xfId="0" applyFont="1" applyFill="1" applyBorder="1" applyAlignment="1">
      <alignment horizontal="left" vertical="center"/>
    </xf>
    <xf numFmtId="56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56" fontId="5" fillId="0" borderId="0" xfId="0" applyNumberFormat="1" applyFont="1" applyAlignment="1">
      <alignment vertical="center"/>
    </xf>
    <xf numFmtId="38" fontId="5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7" borderId="3" xfId="0" applyFont="1" applyFill="1" applyBorder="1" applyAlignment="1">
      <alignment horizontal="right" vertical="center"/>
    </xf>
    <xf numFmtId="0" fontId="11" fillId="7" borderId="4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left" vertical="center"/>
    </xf>
    <xf numFmtId="177" fontId="2" fillId="15" borderId="0" xfId="0" applyNumberFormat="1" applyFont="1" applyFill="1" applyAlignment="1">
      <alignment horizontal="center" vertical="center"/>
    </xf>
    <xf numFmtId="177" fontId="2" fillId="15" borderId="0" xfId="2" applyNumberFormat="1" applyFont="1" applyFill="1" applyAlignment="1">
      <alignment horizontal="center" vertical="center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5738351854955"/>
          <c:y val="5.0400916380297825E-2"/>
          <c:w val="0.79505128348318166"/>
          <c:h val="0.69810608725455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23B-B144-E63C5B276CF7}"/>
              </c:ext>
            </c:extLst>
          </c:dPt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テンプレート!$J$9:$J$29</c:f>
              <c:numCache>
                <c:formatCode>#,##0_);[Red]\(#,##0\)</c:formatCode>
                <c:ptCount val="21"/>
                <c:pt idx="0">
                  <c:v>22064</c:v>
                </c:pt>
                <c:pt idx="1">
                  <c:v>30245</c:v>
                </c:pt>
                <c:pt idx="2">
                  <c:v>7145</c:v>
                </c:pt>
                <c:pt idx="3">
                  <c:v>20727</c:v>
                </c:pt>
                <c:pt idx="4">
                  <c:v>25755</c:v>
                </c:pt>
                <c:pt idx="5">
                  <c:v>34640</c:v>
                </c:pt>
                <c:pt idx="6">
                  <c:v>36038</c:v>
                </c:pt>
                <c:pt idx="7">
                  <c:v>37675</c:v>
                </c:pt>
                <c:pt idx="8">
                  <c:v>44068</c:v>
                </c:pt>
                <c:pt idx="9">
                  <c:v>54631</c:v>
                </c:pt>
                <c:pt idx="10">
                  <c:v>53157</c:v>
                </c:pt>
                <c:pt idx="11">
                  <c:v>63679</c:v>
                </c:pt>
                <c:pt idx="12">
                  <c:v>68796</c:v>
                </c:pt>
                <c:pt idx="13">
                  <c:v>70754</c:v>
                </c:pt>
                <c:pt idx="14">
                  <c:v>55330</c:v>
                </c:pt>
                <c:pt idx="15">
                  <c:v>120964</c:v>
                </c:pt>
                <c:pt idx="16">
                  <c:v>124103.67336</c:v>
                </c:pt>
                <c:pt idx="17">
                  <c:v>126585.7468272</c:v>
                </c:pt>
                <c:pt idx="18">
                  <c:v>129117.46176374401</c:v>
                </c:pt>
                <c:pt idx="19">
                  <c:v>131699.8109990189</c:v>
                </c:pt>
                <c:pt idx="20">
                  <c:v>134333.80721899928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テンプレート!$L$9:$L$29</c:f>
              <c:numCache>
                <c:formatCode>0.0</c:formatCode>
                <c:ptCount val="21"/>
                <c:pt idx="0">
                  <c:v>15.4</c:v>
                </c:pt>
                <c:pt idx="1">
                  <c:v>21.1</c:v>
                </c:pt>
                <c:pt idx="2">
                  <c:v>5</c:v>
                </c:pt>
                <c:pt idx="3">
                  <c:v>14.4</c:v>
                </c:pt>
                <c:pt idx="4">
                  <c:v>17.899999999999999</c:v>
                </c:pt>
                <c:pt idx="5">
                  <c:v>24.1</c:v>
                </c:pt>
                <c:pt idx="6">
                  <c:v>25.1</c:v>
                </c:pt>
                <c:pt idx="7">
                  <c:v>26.2</c:v>
                </c:pt>
                <c:pt idx="8">
                  <c:v>30.7</c:v>
                </c:pt>
                <c:pt idx="9">
                  <c:v>38.1</c:v>
                </c:pt>
                <c:pt idx="10">
                  <c:v>37</c:v>
                </c:pt>
                <c:pt idx="11">
                  <c:v>44.4</c:v>
                </c:pt>
                <c:pt idx="12">
                  <c:v>47.9</c:v>
                </c:pt>
                <c:pt idx="13">
                  <c:v>49.3</c:v>
                </c:pt>
                <c:pt idx="14">
                  <c:v>38.5</c:v>
                </c:pt>
                <c:pt idx="15" formatCode="#,##0_);[Red]\(#,##0\)">
                  <c:v>84.2</c:v>
                </c:pt>
                <c:pt idx="16">
                  <c:v>84.601975249447847</c:v>
                </c:pt>
                <c:pt idx="17">
                  <c:v>86.294014754436802</c:v>
                </c:pt>
                <c:pt idx="18">
                  <c:v>88.019895049525545</c:v>
                </c:pt>
                <c:pt idx="19">
                  <c:v>89.780292950516056</c:v>
                </c:pt>
                <c:pt idx="20">
                  <c:v>91.575898809526393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テンプレート!$Q$1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テンプレート!$Q$9:$Q$29</c:f>
              <c:numCache>
                <c:formatCode>General</c:formatCode>
                <c:ptCount val="21"/>
                <c:pt idx="6" formatCode="#,##0_);[Red]\(#,##0\)">
                  <c:v>6.5</c:v>
                </c:pt>
                <c:pt idx="7" formatCode="#,##0_);[Red]\(#,##0\)">
                  <c:v>8</c:v>
                </c:pt>
                <c:pt idx="8" formatCode="#,##0_);[Red]\(#,##0\)">
                  <c:v>9.5</c:v>
                </c:pt>
                <c:pt idx="9" formatCode="#,##0_);[Red]\(#,##0\)">
                  <c:v>12.3</c:v>
                </c:pt>
                <c:pt idx="10" formatCode="#,##0_);[Red]\(#,##0\)">
                  <c:v>13</c:v>
                </c:pt>
                <c:pt idx="11" formatCode="#,##0_);[Red]\(#,##0\)">
                  <c:v>18</c:v>
                </c:pt>
                <c:pt idx="12" formatCode="#,##0_);[Red]\(#,##0\)">
                  <c:v>23.5</c:v>
                </c:pt>
                <c:pt idx="13" formatCode="#,##0_);[Red]\(#,##0\)">
                  <c:v>25</c:v>
                </c:pt>
                <c:pt idx="14" formatCode="#,##0_);[Red]\(#,##0\)">
                  <c:v>25.5</c:v>
                </c:pt>
                <c:pt idx="15" formatCode="#,##0_);[Red]\(#,##0\)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AD-4DB3-A0DB-6AFF1F248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105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63930306584018"/>
          <c:y val="5.5836843069034969E-2"/>
          <c:w val="0.39483702835017964"/>
          <c:h val="7.7320128798333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4-4061-BB51-0A5C04010FCA}"/>
              </c:ext>
            </c:extLst>
          </c:dPt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テンプレート!$F$9:$F$29</c:f>
              <c:numCache>
                <c:formatCode>#,##0_);[Red]\(#,##0\)</c:formatCode>
                <c:ptCount val="21"/>
                <c:pt idx="0">
                  <c:v>517429</c:v>
                </c:pt>
                <c:pt idx="1">
                  <c:v>987056</c:v>
                </c:pt>
                <c:pt idx="2">
                  <c:v>818618</c:v>
                </c:pt>
                <c:pt idx="3">
                  <c:v>747043</c:v>
                </c:pt>
                <c:pt idx="4">
                  <c:v>724762</c:v>
                </c:pt>
                <c:pt idx="5">
                  <c:v>724611</c:v>
                </c:pt>
                <c:pt idx="6">
                  <c:v>698155</c:v>
                </c:pt>
                <c:pt idx="7">
                  <c:v>717760</c:v>
                </c:pt>
                <c:pt idx="8">
                  <c:v>742452</c:v>
                </c:pt>
                <c:pt idx="9">
                  <c:v>825845</c:v>
                </c:pt>
                <c:pt idx="10">
                  <c:v>838886</c:v>
                </c:pt>
                <c:pt idx="11">
                  <c:v>869948</c:v>
                </c:pt>
                <c:pt idx="12">
                  <c:v>864224</c:v>
                </c:pt>
                <c:pt idx="13">
                  <c:v>923768</c:v>
                </c:pt>
                <c:pt idx="14">
                  <c:v>894342</c:v>
                </c:pt>
                <c:pt idx="15">
                  <c:v>1666716</c:v>
                </c:pt>
                <c:pt idx="16">
                  <c:v>1700050.32</c:v>
                </c:pt>
                <c:pt idx="17">
                  <c:v>1734051.3264000001</c:v>
                </c:pt>
                <c:pt idx="18">
                  <c:v>1768732.3529280003</c:v>
                </c:pt>
                <c:pt idx="19">
                  <c:v>1804106.9999865603</c:v>
                </c:pt>
                <c:pt idx="20">
                  <c:v>1840189.1399862915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テンプレート!$H$9:$H$29</c:f>
              <c:numCache>
                <c:formatCode>#,##0_);[Red]\(#,##0\)</c:formatCode>
                <c:ptCount val="21"/>
                <c:pt idx="0">
                  <c:v>32932</c:v>
                </c:pt>
                <c:pt idx="1">
                  <c:v>50723</c:v>
                </c:pt>
                <c:pt idx="2">
                  <c:v>26885</c:v>
                </c:pt>
                <c:pt idx="3">
                  <c:v>25813</c:v>
                </c:pt>
                <c:pt idx="4">
                  <c:v>55882</c:v>
                </c:pt>
                <c:pt idx="5">
                  <c:v>53156</c:v>
                </c:pt>
                <c:pt idx="6">
                  <c:v>59987</c:v>
                </c:pt>
                <c:pt idx="7">
                  <c:v>65278</c:v>
                </c:pt>
                <c:pt idx="8">
                  <c:v>70237</c:v>
                </c:pt>
                <c:pt idx="9">
                  <c:v>88272</c:v>
                </c:pt>
                <c:pt idx="10">
                  <c:v>79112</c:v>
                </c:pt>
                <c:pt idx="11">
                  <c:v>79285</c:v>
                </c:pt>
                <c:pt idx="12">
                  <c:v>80371</c:v>
                </c:pt>
                <c:pt idx="13">
                  <c:v>91853</c:v>
                </c:pt>
                <c:pt idx="14">
                  <c:v>62414</c:v>
                </c:pt>
                <c:pt idx="15">
                  <c:v>116302</c:v>
                </c:pt>
                <c:pt idx="16">
                  <c:v>141104.17656000002</c:v>
                </c:pt>
                <c:pt idx="17">
                  <c:v>143926.26009120001</c:v>
                </c:pt>
                <c:pt idx="18">
                  <c:v>146804.78529302403</c:v>
                </c:pt>
                <c:pt idx="19">
                  <c:v>149740.8809988845</c:v>
                </c:pt>
                <c:pt idx="20">
                  <c:v>152735.6986188622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テンプレート!$J$9:$J$29</c:f>
              <c:numCache>
                <c:formatCode>#,##0_);[Red]\(#,##0\)</c:formatCode>
                <c:ptCount val="21"/>
                <c:pt idx="0">
                  <c:v>22064</c:v>
                </c:pt>
                <c:pt idx="1">
                  <c:v>30245</c:v>
                </c:pt>
                <c:pt idx="2">
                  <c:v>7145</c:v>
                </c:pt>
                <c:pt idx="3">
                  <c:v>20727</c:v>
                </c:pt>
                <c:pt idx="4">
                  <c:v>25755</c:v>
                </c:pt>
                <c:pt idx="5">
                  <c:v>34640</c:v>
                </c:pt>
                <c:pt idx="6">
                  <c:v>36038</c:v>
                </c:pt>
                <c:pt idx="7">
                  <c:v>37675</c:v>
                </c:pt>
                <c:pt idx="8">
                  <c:v>44068</c:v>
                </c:pt>
                <c:pt idx="9">
                  <c:v>54631</c:v>
                </c:pt>
                <c:pt idx="10">
                  <c:v>53157</c:v>
                </c:pt>
                <c:pt idx="11">
                  <c:v>63679</c:v>
                </c:pt>
                <c:pt idx="12">
                  <c:v>68796</c:v>
                </c:pt>
                <c:pt idx="13">
                  <c:v>70754</c:v>
                </c:pt>
                <c:pt idx="14">
                  <c:v>55330</c:v>
                </c:pt>
                <c:pt idx="15">
                  <c:v>120964</c:v>
                </c:pt>
                <c:pt idx="16">
                  <c:v>124103.67336</c:v>
                </c:pt>
                <c:pt idx="17">
                  <c:v>126585.7468272</c:v>
                </c:pt>
                <c:pt idx="18">
                  <c:v>129117.46176374401</c:v>
                </c:pt>
                <c:pt idx="19">
                  <c:v>131699.8109990189</c:v>
                </c:pt>
                <c:pt idx="20">
                  <c:v>134333.80721899928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20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9526</xdr:colOff>
      <xdr:row>16</xdr:row>
      <xdr:rowOff>19050</xdr:rowOff>
    </xdr:from>
    <xdr:to>
      <xdr:col>29</xdr:col>
      <xdr:colOff>581026</xdr:colOff>
      <xdr:row>35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28575</xdr:colOff>
      <xdr:row>1</xdr:row>
      <xdr:rowOff>57150</xdr:rowOff>
    </xdr:from>
    <xdr:to>
      <xdr:col>29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0.41355</cdr:x>
      <cdr:y>0.09365</cdr:y>
    </cdr:from>
    <cdr:to>
      <cdr:x>0.91087</cdr:x>
      <cdr:y>0.26421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DAF17C53-1569-42E5-8214-C0C5ED627734}"/>
            </a:ext>
          </a:extLst>
        </cdr:cNvPr>
        <cdr:cNvCxnSpPr/>
      </cdr:nvCxnSpPr>
      <cdr:spPr>
        <a:xfrm xmlns:a="http://schemas.openxmlformats.org/drawingml/2006/main" flipV="1">
          <a:off x="2209816" y="266700"/>
          <a:ext cx="2657459" cy="4857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V49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R29" sqref="R29"/>
    </sheetView>
  </sheetViews>
  <sheetFormatPr defaultRowHeight="12"/>
  <cols>
    <col min="1" max="1" width="9.375" style="1" customWidth="1"/>
    <col min="2" max="2" width="5" style="15" customWidth="1"/>
    <col min="3" max="3" width="9.25" style="15" customWidth="1"/>
    <col min="4" max="4" width="6.375" style="15" customWidth="1"/>
    <col min="5" max="5" width="8.625" style="15" customWidth="1"/>
    <col min="6" max="6" width="7.625" style="15" customWidth="1"/>
    <col min="7" max="7" width="6.375" style="34" customWidth="1"/>
    <col min="8" max="8" width="6.875" style="15" customWidth="1"/>
    <col min="9" max="9" width="5.875" style="42" customWidth="1"/>
    <col min="10" max="10" width="6.375" style="15" customWidth="1"/>
    <col min="11" max="11" width="6.5" style="15" customWidth="1"/>
    <col min="12" max="12" width="5.375" style="15" customWidth="1"/>
    <col min="13" max="13" width="6.125" style="15" customWidth="1"/>
    <col min="14" max="14" width="4.75" style="15" bestFit="1" customWidth="1"/>
    <col min="15" max="15" width="4.125" style="15" customWidth="1"/>
    <col min="16" max="16" width="4" style="43" customWidth="1"/>
    <col min="17" max="17" width="4" style="15" customWidth="1"/>
    <col min="18" max="18" width="4.875" style="15" customWidth="1"/>
    <col min="19" max="20" width="6.5" style="43" customWidth="1"/>
    <col min="21" max="21" width="3.375" style="15" customWidth="1"/>
    <col min="22" max="22" width="6.875" style="43" customWidth="1"/>
    <col min="23" max="16384" width="9" style="15"/>
  </cols>
  <sheetData>
    <row r="1" spans="1:22" s="2" customFormat="1" ht="29.25" customHeight="1">
      <c r="A1" s="4" t="s">
        <v>2</v>
      </c>
      <c r="B1" s="7" t="s">
        <v>8</v>
      </c>
      <c r="C1" s="7" t="s">
        <v>9</v>
      </c>
      <c r="D1" s="7" t="s">
        <v>10</v>
      </c>
      <c r="E1" s="3" t="s">
        <v>1</v>
      </c>
      <c r="F1" s="3" t="s">
        <v>0</v>
      </c>
      <c r="G1" s="68" t="s">
        <v>25</v>
      </c>
      <c r="H1" s="3" t="s">
        <v>3</v>
      </c>
      <c r="I1" s="67" t="s">
        <v>5</v>
      </c>
      <c r="J1" s="3" t="s">
        <v>4</v>
      </c>
      <c r="K1" s="5" t="s">
        <v>26</v>
      </c>
      <c r="L1" s="11" t="s">
        <v>6</v>
      </c>
      <c r="M1" s="11" t="s">
        <v>7</v>
      </c>
      <c r="N1" s="10" t="s">
        <v>11</v>
      </c>
      <c r="O1" s="10" t="s">
        <v>12</v>
      </c>
      <c r="P1" s="10" t="s">
        <v>93</v>
      </c>
      <c r="Q1" s="3" t="s">
        <v>13</v>
      </c>
      <c r="R1" s="3" t="s">
        <v>14</v>
      </c>
      <c r="S1" s="62" t="s">
        <v>33</v>
      </c>
      <c r="T1" s="62" t="s">
        <v>34</v>
      </c>
      <c r="V1" s="62" t="s">
        <v>36</v>
      </c>
    </row>
    <row r="2" spans="1:22" ht="41.25" customHeight="1" thickBot="1">
      <c r="A2" s="57" t="s">
        <v>49</v>
      </c>
      <c r="B2" s="41">
        <v>617</v>
      </c>
      <c r="C2" s="8"/>
      <c r="D2" s="8"/>
      <c r="E2" s="35">
        <f>+E23</f>
        <v>44256</v>
      </c>
      <c r="F2" s="46">
        <f t="shared" ref="F2:M2" si="0">+F23</f>
        <v>894342</v>
      </c>
      <c r="G2" s="47">
        <f t="shared" si="0"/>
        <v>-3.185431840029098E-2</v>
      </c>
      <c r="H2" s="8">
        <f t="shared" si="0"/>
        <v>62414</v>
      </c>
      <c r="I2" s="48">
        <f t="shared" si="0"/>
        <v>6.9787620395777003E-2</v>
      </c>
      <c r="J2" s="46">
        <f t="shared" si="0"/>
        <v>55330</v>
      </c>
      <c r="K2" s="48">
        <f t="shared" si="0"/>
        <v>6.1866713181310956E-2</v>
      </c>
      <c r="L2" s="8">
        <f t="shared" si="0"/>
        <v>38.5</v>
      </c>
      <c r="M2" s="8">
        <f t="shared" si="0"/>
        <v>562.1</v>
      </c>
      <c r="N2" s="16">
        <f t="shared" ref="N2" si="1">+B2/L2</f>
        <v>16.025974025974026</v>
      </c>
      <c r="O2" s="17">
        <f>+B2/M2</f>
        <v>1.0976694538338374</v>
      </c>
      <c r="P2" s="17"/>
      <c r="Q2" s="49">
        <f>+Q23</f>
        <v>25.5</v>
      </c>
      <c r="R2" s="50">
        <f t="shared" ref="R2" si="2">+Q2/B2</f>
        <v>4.1329011345218804E-2</v>
      </c>
      <c r="S2" s="70">
        <f t="shared" ref="S2:V2" si="3">+S23</f>
        <v>6009831</v>
      </c>
      <c r="T2" s="70">
        <f t="shared" si="3"/>
        <v>806921</v>
      </c>
      <c r="U2" s="71">
        <f t="shared" si="3"/>
        <v>0.13426683712071105</v>
      </c>
      <c r="V2" s="70">
        <f t="shared" si="3"/>
        <v>4430512</v>
      </c>
    </row>
    <row r="3" spans="1:22" ht="15.75" customHeight="1">
      <c r="A3" s="59">
        <v>44602</v>
      </c>
      <c r="B3" s="77" t="s">
        <v>28</v>
      </c>
      <c r="C3" s="78"/>
      <c r="D3" s="78"/>
      <c r="E3" s="51">
        <f>+G29</f>
        <v>0.02</v>
      </c>
      <c r="F3" s="43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58"/>
      <c r="T3" s="58"/>
      <c r="U3" s="43"/>
    </row>
    <row r="4" spans="1:22" s="43" customFormat="1" ht="15.75" customHeight="1">
      <c r="A4" s="1"/>
      <c r="B4" s="81" t="s">
        <v>29</v>
      </c>
      <c r="C4" s="82"/>
      <c r="D4" s="82"/>
      <c r="E4" s="52">
        <f>+K29</f>
        <v>7.2999999999999995E-2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58"/>
      <c r="T4" s="58"/>
    </row>
    <row r="5" spans="1:22" s="43" customFormat="1" ht="15.75" customHeight="1">
      <c r="A5" s="1"/>
      <c r="B5" s="81" t="s">
        <v>30</v>
      </c>
      <c r="C5" s="82"/>
      <c r="D5" s="82"/>
      <c r="E5" s="53">
        <f>+N29</f>
        <v>10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58"/>
      <c r="T5" s="58"/>
    </row>
    <row r="6" spans="1:22" s="43" customFormat="1" ht="15.75" customHeight="1">
      <c r="A6" s="64"/>
      <c r="B6" s="81" t="s">
        <v>31</v>
      </c>
      <c r="C6" s="82"/>
      <c r="D6" s="82"/>
      <c r="E6" s="53">
        <f>+B29</f>
        <v>915.75898809526393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58"/>
      <c r="T6" s="58"/>
    </row>
    <row r="7" spans="1:22" s="43" customFormat="1" ht="15.75" customHeight="1" thickBot="1">
      <c r="A7" s="1"/>
      <c r="B7" s="83" t="s">
        <v>32</v>
      </c>
      <c r="C7" s="84"/>
      <c r="D7" s="84"/>
      <c r="E7" s="54">
        <f>+D29</f>
        <v>0.48421229837157848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58"/>
      <c r="T7" s="58"/>
    </row>
    <row r="8" spans="1:22">
      <c r="A8" s="33" t="s">
        <v>15</v>
      </c>
      <c r="C8" s="1" t="s">
        <v>27</v>
      </c>
      <c r="G8" s="13">
        <f>AVERAGE(G9:G21)</f>
        <v>6.7002809962201357E-2</v>
      </c>
      <c r="I8" s="13">
        <f>AVERAGE(I9:I21)</f>
        <v>7.612998963380424E-2</v>
      </c>
      <c r="K8" s="13">
        <f>AVERAGE(K9:K21)</f>
        <v>4.9144737634189362E-2</v>
      </c>
      <c r="N8" s="12">
        <f>AVERAGE(N9:N21)</f>
        <v>22.276060927213656</v>
      </c>
      <c r="O8" s="12">
        <f>AVERAGE(O9:O21)</f>
        <v>1.6693210092751514</v>
      </c>
      <c r="P8" s="12"/>
    </row>
    <row r="9" spans="1:22">
      <c r="A9" s="1">
        <v>8593</v>
      </c>
      <c r="B9" s="41">
        <v>554</v>
      </c>
      <c r="E9" s="35">
        <f>+コピー!B2</f>
        <v>39142</v>
      </c>
      <c r="F9" s="31">
        <f>+コピー!C2</f>
        <v>517429</v>
      </c>
      <c r="H9" s="31">
        <f>+コピー!E2</f>
        <v>32932</v>
      </c>
      <c r="I9" s="6">
        <f>+H9/F9</f>
        <v>6.3645447008188569E-2</v>
      </c>
      <c r="J9" s="31">
        <f>+コピー!I2</f>
        <v>22064</v>
      </c>
      <c r="K9" s="6">
        <f>+J9/F9</f>
        <v>4.2641599137272938E-2</v>
      </c>
      <c r="L9" s="32">
        <f>VALUE(SUBSTITUTE(コピー!K2,"円","　"))</f>
        <v>15.4</v>
      </c>
      <c r="M9" s="32">
        <f>VALUE(SUBSTITUTE(コピー!L2,"円","　"))</f>
        <v>107.8</v>
      </c>
      <c r="N9" s="9">
        <f t="shared" ref="N9:N21" si="4">+B9/L9</f>
        <v>35.97402597402597</v>
      </c>
      <c r="O9" s="9">
        <f>+B9/M9</f>
        <v>5.1391465677179964</v>
      </c>
      <c r="P9" s="55">
        <f>+O9/N9</f>
        <v>0.14285714285714288</v>
      </c>
    </row>
    <row r="10" spans="1:22">
      <c r="B10" s="41">
        <v>461</v>
      </c>
      <c r="E10" s="35">
        <f>+コピー!B3</f>
        <v>39508</v>
      </c>
      <c r="F10" s="31">
        <f>+コピー!C3</f>
        <v>987056</v>
      </c>
      <c r="G10" s="6">
        <f>+(F10-F9)/F9</f>
        <v>0.90761631064358583</v>
      </c>
      <c r="H10" s="31">
        <f>+コピー!E3</f>
        <v>50723</v>
      </c>
      <c r="I10" s="6">
        <f t="shared" ref="I10:I22" si="5">+H10/F10</f>
        <v>5.1388168452448493E-2</v>
      </c>
      <c r="J10" s="31">
        <f>+コピー!I3</f>
        <v>30245</v>
      </c>
      <c r="K10" s="6">
        <f t="shared" ref="K10:K21" si="6">+J10/F10</f>
        <v>3.0641625196544068E-2</v>
      </c>
      <c r="L10" s="32">
        <f>VALUE(SUBSTITUTE(コピー!K3,"円","　"))</f>
        <v>21.1</v>
      </c>
      <c r="M10" s="32">
        <f>VALUE(SUBSTITUTE(コピー!L3,"円","　"))</f>
        <v>218.2</v>
      </c>
      <c r="N10" s="9">
        <f t="shared" si="4"/>
        <v>21.848341232227487</v>
      </c>
      <c r="O10" s="9">
        <f t="shared" ref="O10:O21" si="7">+B10/M10</f>
        <v>2.1127406049495878</v>
      </c>
      <c r="P10" s="55">
        <f t="shared" ref="P10:P23" si="8">+O10/N10</f>
        <v>9.6700274977085263E-2</v>
      </c>
    </row>
    <row r="11" spans="1:22">
      <c r="B11" s="41">
        <v>315</v>
      </c>
      <c r="E11" s="35">
        <f>+コピー!B4</f>
        <v>39873</v>
      </c>
      <c r="F11" s="31">
        <f>+コピー!C4</f>
        <v>818618</v>
      </c>
      <c r="G11" s="6">
        <f t="shared" ref="G11:G22" si="9">+(F11-F10)/F10</f>
        <v>-0.17064685286346468</v>
      </c>
      <c r="H11" s="31">
        <f>+コピー!E4</f>
        <v>26885</v>
      </c>
      <c r="I11" s="6">
        <f t="shared" si="5"/>
        <v>3.284193604342929E-2</v>
      </c>
      <c r="J11" s="31">
        <f>+コピー!I4</f>
        <v>7145</v>
      </c>
      <c r="K11" s="6">
        <f t="shared" si="6"/>
        <v>8.7281247175117083E-3</v>
      </c>
      <c r="L11" s="32">
        <f>VALUE(SUBSTITUTE(コピー!K4,"円","　"))</f>
        <v>5</v>
      </c>
      <c r="M11" s="32">
        <f>VALUE(SUBSTITUTE(コピー!L4,"円","　"))</f>
        <v>228.7</v>
      </c>
      <c r="N11" s="9">
        <f t="shared" si="4"/>
        <v>63</v>
      </c>
      <c r="O11" s="9">
        <f t="shared" si="7"/>
        <v>1.3773502404897247</v>
      </c>
      <c r="P11" s="55">
        <f t="shared" si="8"/>
        <v>2.1862702229995628E-2</v>
      </c>
    </row>
    <row r="12" spans="1:22">
      <c r="A12" s="75"/>
      <c r="B12" s="41">
        <v>301</v>
      </c>
      <c r="E12" s="35">
        <f>+コピー!B5</f>
        <v>40238</v>
      </c>
      <c r="F12" s="31">
        <f>+コピー!C5</f>
        <v>747043</v>
      </c>
      <c r="G12" s="6">
        <f t="shared" si="9"/>
        <v>-8.7433943548761453E-2</v>
      </c>
      <c r="H12" s="31">
        <f>+コピー!E5</f>
        <v>25813</v>
      </c>
      <c r="I12" s="6">
        <f t="shared" si="5"/>
        <v>3.4553566528298905E-2</v>
      </c>
      <c r="J12" s="31">
        <f>+コピー!I5</f>
        <v>20727</v>
      </c>
      <c r="K12" s="6">
        <f t="shared" si="6"/>
        <v>2.7745390827569497E-2</v>
      </c>
      <c r="L12" s="32">
        <f>VALUE(SUBSTITUTE(コピー!K5,"円","　"))</f>
        <v>14.4</v>
      </c>
      <c r="M12" s="32">
        <f>VALUE(SUBSTITUTE(コピー!L5,"円","　"))</f>
        <v>246.3</v>
      </c>
      <c r="N12" s="9">
        <f t="shared" si="4"/>
        <v>20.902777777777779</v>
      </c>
      <c r="O12" s="9">
        <f t="shared" si="7"/>
        <v>1.22208688591149</v>
      </c>
      <c r="P12" s="55">
        <f t="shared" si="8"/>
        <v>5.8465286236297188E-2</v>
      </c>
    </row>
    <row r="13" spans="1:22">
      <c r="B13" s="41">
        <v>310</v>
      </c>
      <c r="E13" s="35">
        <f>+コピー!B6</f>
        <v>40603</v>
      </c>
      <c r="F13" s="31">
        <f>+コピー!C6</f>
        <v>724762</v>
      </c>
      <c r="G13" s="6">
        <f t="shared" si="9"/>
        <v>-2.9825592368846236E-2</v>
      </c>
      <c r="H13" s="31">
        <f>+コピー!E6</f>
        <v>55882</v>
      </c>
      <c r="I13" s="6">
        <f t="shared" si="5"/>
        <v>7.7103932049417595E-2</v>
      </c>
      <c r="J13" s="31">
        <f>+コピー!I6</f>
        <v>25755</v>
      </c>
      <c r="K13" s="6">
        <f t="shared" si="6"/>
        <v>3.5535803477555389E-2</v>
      </c>
      <c r="L13" s="32">
        <f>VALUE(SUBSTITUTE(コピー!K6,"円","　"))</f>
        <v>17.899999999999999</v>
      </c>
      <c r="M13" s="32">
        <f>VALUE(SUBSTITUTE(コピー!L6,"円","　"))</f>
        <v>259.2</v>
      </c>
      <c r="N13" s="9">
        <f t="shared" si="4"/>
        <v>17.318435754189945</v>
      </c>
      <c r="O13" s="9">
        <f t="shared" si="7"/>
        <v>1.1959876543209877</v>
      </c>
      <c r="P13" s="55">
        <f t="shared" si="8"/>
        <v>6.9058641975308643E-2</v>
      </c>
      <c r="S13" s="45">
        <v>3721136</v>
      </c>
      <c r="T13" s="45">
        <v>373735</v>
      </c>
      <c r="U13" s="55">
        <f>+T13/S13</f>
        <v>0.10043572715428836</v>
      </c>
      <c r="V13" s="45">
        <v>2960648</v>
      </c>
    </row>
    <row r="14" spans="1:22">
      <c r="A14" s="76"/>
      <c r="B14" s="41">
        <v>330</v>
      </c>
      <c r="E14" s="35">
        <f>+コピー!B7</f>
        <v>40969</v>
      </c>
      <c r="F14" s="31">
        <f>+コピー!C7</f>
        <v>724611</v>
      </c>
      <c r="G14" s="6">
        <f t="shared" si="9"/>
        <v>-2.0834425645936184E-4</v>
      </c>
      <c r="H14" s="31">
        <f>+コピー!E7</f>
        <v>53156</v>
      </c>
      <c r="I14" s="6">
        <f t="shared" si="5"/>
        <v>7.3357981040861928E-2</v>
      </c>
      <c r="J14" s="31">
        <f>+コピー!I7</f>
        <v>34640</v>
      </c>
      <c r="K14" s="6">
        <f t="shared" si="6"/>
        <v>4.7804960178633775E-2</v>
      </c>
      <c r="L14" s="32">
        <f>VALUE(SUBSTITUTE(コピー!K7,"円","　"))</f>
        <v>24.1</v>
      </c>
      <c r="M14" s="32">
        <f>VALUE(SUBSTITUTE(コピー!L7,"円","　"))</f>
        <v>279.60000000000002</v>
      </c>
      <c r="N14" s="9">
        <f t="shared" si="4"/>
        <v>13.692946058091286</v>
      </c>
      <c r="O14" s="9">
        <f t="shared" si="7"/>
        <v>1.1802575107296136</v>
      </c>
      <c r="P14" s="55">
        <f t="shared" si="8"/>
        <v>8.619456366237481E-2</v>
      </c>
      <c r="Q14" s="43"/>
      <c r="R14" s="43"/>
      <c r="S14" s="45">
        <v>3682299</v>
      </c>
      <c r="T14" s="45">
        <v>403005</v>
      </c>
      <c r="U14" s="55">
        <f t="shared" ref="U14:U24" si="10">+T14/S14</f>
        <v>0.10944385559130315</v>
      </c>
      <c r="V14" s="45">
        <v>2881923</v>
      </c>
    </row>
    <row r="15" spans="1:22">
      <c r="B15" s="41">
        <v>470</v>
      </c>
      <c r="E15" s="35">
        <f>+コピー!B8</f>
        <v>41334</v>
      </c>
      <c r="F15" s="31">
        <f>+コピー!C8</f>
        <v>698155</v>
      </c>
      <c r="G15" s="6">
        <f t="shared" si="9"/>
        <v>-3.6510624321187506E-2</v>
      </c>
      <c r="H15" s="31">
        <f>+コピー!E8</f>
        <v>59987</v>
      </c>
      <c r="I15" s="6">
        <f t="shared" si="5"/>
        <v>8.5922180604593543E-2</v>
      </c>
      <c r="J15" s="31">
        <f>+コピー!I8</f>
        <v>36038</v>
      </c>
      <c r="K15" s="6">
        <f t="shared" si="6"/>
        <v>5.16189098409379E-2</v>
      </c>
      <c r="L15" s="32">
        <f>VALUE(SUBSTITUTE(コピー!K8,"円","　"))</f>
        <v>25.1</v>
      </c>
      <c r="M15" s="32">
        <f>VALUE(SUBSTITUTE(コピー!L8,"円","　"))</f>
        <v>312.10000000000002</v>
      </c>
      <c r="N15" s="9">
        <f t="shared" si="4"/>
        <v>18.725099601593623</v>
      </c>
      <c r="O15" s="9">
        <f t="shared" si="7"/>
        <v>1.505927587311759</v>
      </c>
      <c r="P15" s="55">
        <f t="shared" si="8"/>
        <v>8.042294136494714E-2</v>
      </c>
      <c r="Q15" s="31">
        <f>VALUE(SUBSTITUTE(コピー!O8,"円","　"))</f>
        <v>6.5</v>
      </c>
      <c r="R15" s="6">
        <f t="shared" ref="R15:R23" si="11">+Q15/B15</f>
        <v>1.3829787234042552E-2</v>
      </c>
      <c r="S15" s="45">
        <v>4177784</v>
      </c>
      <c r="T15" s="45">
        <v>448001</v>
      </c>
      <c r="U15" s="55">
        <f t="shared" si="10"/>
        <v>0.10723412220449885</v>
      </c>
      <c r="V15" s="45">
        <v>3277791</v>
      </c>
    </row>
    <row r="16" spans="1:22">
      <c r="B16" s="41">
        <v>582</v>
      </c>
      <c r="E16" s="35">
        <f>+コピー!B9</f>
        <v>41699</v>
      </c>
      <c r="F16" s="31">
        <f>+コピー!C9</f>
        <v>717760</v>
      </c>
      <c r="G16" s="6">
        <f t="shared" si="9"/>
        <v>2.8081156763182961E-2</v>
      </c>
      <c r="H16" s="31">
        <f>+コピー!E9</f>
        <v>65278</v>
      </c>
      <c r="I16" s="6">
        <f t="shared" si="5"/>
        <v>9.0946834596522516E-2</v>
      </c>
      <c r="J16" s="31">
        <f>+コピー!I9</f>
        <v>37675</v>
      </c>
      <c r="K16" s="6">
        <f t="shared" si="6"/>
        <v>5.2489690147124388E-2</v>
      </c>
      <c r="L16" s="32">
        <f>VALUE(SUBSTITUTE(コピー!K9,"円","　"))</f>
        <v>26.2</v>
      </c>
      <c r="M16" s="32">
        <f>VALUE(SUBSTITUTE(コピー!L9,"円","　"))</f>
        <v>356.5</v>
      </c>
      <c r="N16" s="9">
        <f t="shared" si="4"/>
        <v>22.213740458015266</v>
      </c>
      <c r="O16" s="9">
        <f t="shared" si="7"/>
        <v>1.632538569424965</v>
      </c>
      <c r="P16" s="55">
        <f t="shared" si="8"/>
        <v>7.3492286115007022E-2</v>
      </c>
      <c r="Q16" s="31">
        <f>VALUE(SUBSTITUTE(コピー!O9,"円","　"))</f>
        <v>8</v>
      </c>
      <c r="R16" s="6">
        <f t="shared" si="11"/>
        <v>1.3745704467353952E-2</v>
      </c>
      <c r="S16" s="45">
        <v>4497502</v>
      </c>
      <c r="T16" s="45">
        <v>511827</v>
      </c>
      <c r="U16" s="55">
        <f t="shared" si="10"/>
        <v>0.1138025063690911</v>
      </c>
      <c r="V16" s="45">
        <v>3431341</v>
      </c>
    </row>
    <row r="17" spans="1:22">
      <c r="B17" s="41">
        <v>670</v>
      </c>
      <c r="E17" s="35">
        <f>+コピー!B10</f>
        <v>42064</v>
      </c>
      <c r="F17" s="31">
        <f>+コピー!C10</f>
        <v>742452</v>
      </c>
      <c r="G17" s="6">
        <f t="shared" si="9"/>
        <v>3.4401471243869816E-2</v>
      </c>
      <c r="H17" s="31">
        <f>+コピー!E10</f>
        <v>70237</v>
      </c>
      <c r="I17" s="6">
        <f t="shared" si="5"/>
        <v>9.4601401841465843E-2</v>
      </c>
      <c r="J17" s="31">
        <f>+コピー!I10</f>
        <v>44068</v>
      </c>
      <c r="K17" s="6">
        <f t="shared" si="6"/>
        <v>5.9354678820987751E-2</v>
      </c>
      <c r="L17" s="32">
        <f>VALUE(SUBSTITUTE(コピー!K10,"円","　"))</f>
        <v>30.7</v>
      </c>
      <c r="M17" s="32">
        <f>VALUE(SUBSTITUTE(コピー!L10,"円","　"))</f>
        <v>414.8</v>
      </c>
      <c r="N17" s="9">
        <f t="shared" si="4"/>
        <v>21.824104234527688</v>
      </c>
      <c r="O17" s="9">
        <f t="shared" si="7"/>
        <v>1.6152362584378013</v>
      </c>
      <c r="P17" s="55">
        <f t="shared" si="8"/>
        <v>7.401157184185149E-2</v>
      </c>
      <c r="Q17" s="31">
        <f>VALUE(SUBSTITUTE(コピー!O10,"円","　"))</f>
        <v>9.5</v>
      </c>
      <c r="R17" s="6">
        <f t="shared" si="11"/>
        <v>1.4179104477611941E-2</v>
      </c>
      <c r="S17" s="45">
        <v>5035676</v>
      </c>
      <c r="T17" s="45">
        <v>595520</v>
      </c>
      <c r="U17" s="55">
        <f t="shared" si="10"/>
        <v>0.11826018989307494</v>
      </c>
      <c r="V17" s="45">
        <v>3888158</v>
      </c>
    </row>
    <row r="18" spans="1:22">
      <c r="B18" s="41">
        <v>390</v>
      </c>
      <c r="E18" s="35">
        <f>+コピー!B11</f>
        <v>42430</v>
      </c>
      <c r="F18" s="31">
        <f>+コピー!C11</f>
        <v>825845</v>
      </c>
      <c r="G18" s="6">
        <f t="shared" si="9"/>
        <v>0.11232106587361877</v>
      </c>
      <c r="H18" s="31">
        <f>+コピー!E11</f>
        <v>88272</v>
      </c>
      <c r="I18" s="6">
        <f t="shared" si="5"/>
        <v>0.10688688555358451</v>
      </c>
      <c r="J18" s="31">
        <f>+コピー!I11</f>
        <v>54631</v>
      </c>
      <c r="K18" s="6">
        <f t="shared" si="6"/>
        <v>6.6151638624681389E-2</v>
      </c>
      <c r="L18" s="32">
        <f>VALUE(SUBSTITUTE(コピー!K11,"円","　"))</f>
        <v>38.1</v>
      </c>
      <c r="M18" s="32">
        <f>VALUE(SUBSTITUTE(コピー!L11,"円","　"))</f>
        <v>429.1</v>
      </c>
      <c r="N18" s="9">
        <f t="shared" si="4"/>
        <v>10.236220472440944</v>
      </c>
      <c r="O18" s="9">
        <f t="shared" si="7"/>
        <v>0.90887904917268703</v>
      </c>
      <c r="P18" s="55">
        <f t="shared" si="8"/>
        <v>8.8790491726870202E-2</v>
      </c>
      <c r="Q18" s="31">
        <f>VALUE(SUBSTITUTE(コピー!O11,"円","　"))</f>
        <v>12.3</v>
      </c>
      <c r="R18" s="6">
        <f t="shared" si="11"/>
        <v>3.1538461538461543E-2</v>
      </c>
      <c r="S18" s="45">
        <v>5121253</v>
      </c>
      <c r="T18" s="45">
        <v>615944</v>
      </c>
      <c r="U18" s="55">
        <f t="shared" si="10"/>
        <v>0.12027212871537493</v>
      </c>
      <c r="V18" s="45">
        <v>3891452</v>
      </c>
    </row>
    <row r="19" spans="1:22">
      <c r="B19" s="41">
        <v>614</v>
      </c>
      <c r="E19" s="35">
        <f>+コピー!B12</f>
        <v>42795</v>
      </c>
      <c r="F19" s="31">
        <f>+コピー!C12</f>
        <v>838886</v>
      </c>
      <c r="G19" s="6">
        <f t="shared" si="9"/>
        <v>1.5791098813942084E-2</v>
      </c>
      <c r="H19" s="31">
        <f>+コピー!E12</f>
        <v>79112</v>
      </c>
      <c r="I19" s="6">
        <f t="shared" si="5"/>
        <v>9.4306020126691828E-2</v>
      </c>
      <c r="J19" s="31">
        <f>+コピー!I12</f>
        <v>53157</v>
      </c>
      <c r="K19" s="6">
        <f t="shared" si="6"/>
        <v>6.336617847955503E-2</v>
      </c>
      <c r="L19" s="32">
        <f>VALUE(SUBSTITUTE(コピー!K12,"円","　"))</f>
        <v>37</v>
      </c>
      <c r="M19" s="32">
        <f>VALUE(SUBSTITUTE(コピー!L12,"円","　"))</f>
        <v>457.7</v>
      </c>
      <c r="N19" s="9">
        <f t="shared" si="4"/>
        <v>16.594594594594593</v>
      </c>
      <c r="O19" s="9">
        <f t="shared" si="7"/>
        <v>1.3414900589906051</v>
      </c>
      <c r="P19" s="55">
        <f t="shared" si="8"/>
        <v>8.0838977496176537E-2</v>
      </c>
      <c r="Q19" s="31">
        <f>VALUE(SUBSTITUTE(コピー!O12,"円","　"))</f>
        <v>13</v>
      </c>
      <c r="R19" s="6">
        <f t="shared" si="11"/>
        <v>2.1172638436482084E-2</v>
      </c>
      <c r="S19" s="45">
        <v>5388844</v>
      </c>
      <c r="T19" s="45">
        <v>657085</v>
      </c>
      <c r="U19" s="55">
        <f t="shared" si="10"/>
        <v>0.12193431466934282</v>
      </c>
      <c r="V19" s="45">
        <v>4154656</v>
      </c>
    </row>
    <row r="20" spans="1:22">
      <c r="B20" s="41">
        <v>681</v>
      </c>
      <c r="C20" s="43"/>
      <c r="E20" s="35">
        <f>+コピー!B13</f>
        <v>43160</v>
      </c>
      <c r="F20" s="31">
        <f>+コピー!C13</f>
        <v>869948</v>
      </c>
      <c r="G20" s="6">
        <f t="shared" si="9"/>
        <v>3.7027677181404865E-2</v>
      </c>
      <c r="H20" s="31">
        <f>+コピー!E13</f>
        <v>79285</v>
      </c>
      <c r="I20" s="6">
        <f t="shared" si="5"/>
        <v>9.1137631214739279E-2</v>
      </c>
      <c r="J20" s="31">
        <f>+コピー!I13</f>
        <v>63679</v>
      </c>
      <c r="K20" s="6">
        <f t="shared" si="6"/>
        <v>7.3198627963970267E-2</v>
      </c>
      <c r="L20" s="32">
        <f>VALUE(SUBSTITUTE(コピー!K13,"円","　"))</f>
        <v>44.4</v>
      </c>
      <c r="M20" s="32">
        <f>VALUE(SUBSTITUTE(コピー!L13,"円","　"))</f>
        <v>492.5</v>
      </c>
      <c r="N20" s="9">
        <f t="shared" si="4"/>
        <v>15.337837837837839</v>
      </c>
      <c r="O20" s="9">
        <f t="shared" si="7"/>
        <v>1.3827411167512691</v>
      </c>
      <c r="P20" s="55">
        <f t="shared" si="8"/>
        <v>9.0152284263959395E-2</v>
      </c>
      <c r="Q20" s="31">
        <f>VALUE(SUBSTITUTE(コピー!O13,"円","　"))</f>
        <v>18</v>
      </c>
      <c r="R20" s="6">
        <f>+Q15/B20</f>
        <v>9.544787077826725E-3</v>
      </c>
      <c r="S20" s="45">
        <v>5563515</v>
      </c>
      <c r="T20" s="45">
        <v>707078</v>
      </c>
      <c r="U20" s="55">
        <f t="shared" si="10"/>
        <v>0.12709195535556209</v>
      </c>
      <c r="V20" s="45">
        <v>4203096</v>
      </c>
    </row>
    <row r="21" spans="1:22">
      <c r="B21" s="41">
        <v>571</v>
      </c>
      <c r="C21" s="45">
        <f>+J21/L21*1000000</f>
        <v>1436242171.1899793</v>
      </c>
      <c r="E21" s="35">
        <f>+コピー!B14</f>
        <v>43525</v>
      </c>
      <c r="F21" s="31">
        <f>+コピー!C14</f>
        <v>864224</v>
      </c>
      <c r="G21" s="6">
        <f t="shared" si="9"/>
        <v>-6.5797036144689108E-3</v>
      </c>
      <c r="H21" s="31">
        <f>+コピー!E14</f>
        <v>80371</v>
      </c>
      <c r="I21" s="6">
        <f t="shared" si="5"/>
        <v>9.2997880179212802E-2</v>
      </c>
      <c r="J21" s="31">
        <f>+コピー!I14</f>
        <v>68796</v>
      </c>
      <c r="K21" s="6">
        <f t="shared" si="6"/>
        <v>7.9604361832117596E-2</v>
      </c>
      <c r="L21" s="32">
        <f>VALUE(SUBSTITUTE(コピー!K14,"円","　"))</f>
        <v>47.9</v>
      </c>
      <c r="M21" s="32">
        <f>VALUE(SUBSTITUTE(コピー!L14,"円","　"))</f>
        <v>525.4</v>
      </c>
      <c r="N21" s="9">
        <f t="shared" si="4"/>
        <v>11.920668058455115</v>
      </c>
      <c r="O21" s="9">
        <f t="shared" si="7"/>
        <v>1.0867910163684813</v>
      </c>
      <c r="P21" s="55">
        <f t="shared" si="8"/>
        <v>9.116863342215456E-2</v>
      </c>
      <c r="Q21" s="31">
        <f>VALUE(SUBSTITUTE(コピー!O14,"円","　"))</f>
        <v>23.5</v>
      </c>
      <c r="R21" s="6">
        <f t="shared" si="11"/>
        <v>4.1155866900175128E-2</v>
      </c>
      <c r="S21" s="45">
        <v>5790929</v>
      </c>
      <c r="T21" s="45">
        <v>754221</v>
      </c>
      <c r="U21" s="55">
        <f t="shared" si="10"/>
        <v>0.13024179712788742</v>
      </c>
      <c r="V21" s="45">
        <v>4367049</v>
      </c>
    </row>
    <row r="22" spans="1:22">
      <c r="B22" s="41">
        <v>510</v>
      </c>
      <c r="C22" s="45">
        <f>+J22/L22*1000000</f>
        <v>1435172413.7931035</v>
      </c>
      <c r="D22" s="69">
        <v>43973</v>
      </c>
      <c r="E22" s="35">
        <f>+コピー!B15</f>
        <v>43891</v>
      </c>
      <c r="F22" s="31">
        <f>+コピー!C15</f>
        <v>923768</v>
      </c>
      <c r="G22" s="6">
        <f t="shared" si="9"/>
        <v>6.8898804013774212E-2</v>
      </c>
      <c r="H22" s="31">
        <f>+コピー!E15</f>
        <v>91853</v>
      </c>
      <c r="I22" s="6">
        <f t="shared" si="5"/>
        <v>9.943297451308121E-2</v>
      </c>
      <c r="J22" s="31">
        <f>+コピー!I15</f>
        <v>70754</v>
      </c>
      <c r="K22" s="6">
        <f t="shared" ref="K22" si="12">+J22/F22</f>
        <v>7.6592824172303009E-2</v>
      </c>
      <c r="L22" s="32">
        <f>VALUE(SUBSTITUTE(コピー!K15,"円","　"))</f>
        <v>49.3</v>
      </c>
      <c r="M22" s="32">
        <f>VALUE(SUBSTITUTE(コピー!L15,"円","　"))</f>
        <v>541.70000000000005</v>
      </c>
      <c r="N22" s="9">
        <f t="shared" ref="N22:N24" si="13">+B22/L22</f>
        <v>10.344827586206897</v>
      </c>
      <c r="O22" s="9">
        <f t="shared" ref="O22:O23" si="14">+B22/M22</f>
        <v>0.94148052427542916</v>
      </c>
      <c r="P22" s="55">
        <f t="shared" si="8"/>
        <v>9.1009784013291489E-2</v>
      </c>
      <c r="Q22" s="31">
        <f>VALUE(SUBSTITUTE(コピー!O15,"円","　"))</f>
        <v>25</v>
      </c>
      <c r="R22" s="6">
        <f t="shared" si="11"/>
        <v>4.9019607843137254E-2</v>
      </c>
      <c r="S22" s="45">
        <v>6285966</v>
      </c>
      <c r="T22" s="45">
        <v>777714</v>
      </c>
      <c r="U22" s="55">
        <f t="shared" si="10"/>
        <v>0.12372227275807728</v>
      </c>
      <c r="V22" s="45">
        <v>4577353</v>
      </c>
    </row>
    <row r="23" spans="1:22">
      <c r="B23" s="41">
        <v>645</v>
      </c>
      <c r="C23" s="45">
        <f>+J23/L23*1000000</f>
        <v>1437142857.1428571</v>
      </c>
      <c r="D23" s="69">
        <v>44333</v>
      </c>
      <c r="E23" s="35">
        <f>+コピー!B16</f>
        <v>44256</v>
      </c>
      <c r="F23" s="31">
        <f>+コピー!C16</f>
        <v>894342</v>
      </c>
      <c r="G23" s="6">
        <f t="shared" ref="G23:G24" si="15">+(F23-F22)/F22</f>
        <v>-3.185431840029098E-2</v>
      </c>
      <c r="H23" s="31">
        <f>+コピー!E16</f>
        <v>62414</v>
      </c>
      <c r="I23" s="6">
        <f t="shared" ref="I23:I24" si="16">+H23/F23</f>
        <v>6.9787620395777003E-2</v>
      </c>
      <c r="J23" s="31">
        <f>+コピー!I16</f>
        <v>55330</v>
      </c>
      <c r="K23" s="6">
        <f t="shared" ref="K23:K24" si="17">+J23/F23</f>
        <v>6.1866713181310956E-2</v>
      </c>
      <c r="L23" s="32">
        <f>VALUE(SUBSTITUTE(コピー!K16,"円","　"))</f>
        <v>38.5</v>
      </c>
      <c r="M23" s="32">
        <f>VALUE(SUBSTITUTE(コピー!L16,"円","　"))</f>
        <v>562.1</v>
      </c>
      <c r="N23" s="9">
        <f t="shared" si="13"/>
        <v>16.753246753246753</v>
      </c>
      <c r="O23" s="9">
        <f t="shared" si="14"/>
        <v>1.1474826543319694</v>
      </c>
      <c r="P23" s="55">
        <f t="shared" si="8"/>
        <v>6.8493150684931503E-2</v>
      </c>
      <c r="Q23" s="31">
        <f>VALUE(SUBSTITUTE(コピー!O16,"円","　"))</f>
        <v>25.5</v>
      </c>
      <c r="R23" s="6">
        <f t="shared" si="11"/>
        <v>3.9534883720930232E-2</v>
      </c>
      <c r="S23" s="45">
        <v>6009831</v>
      </c>
      <c r="T23" s="45">
        <v>806921</v>
      </c>
      <c r="U23" s="55">
        <f t="shared" si="10"/>
        <v>0.13426683712071105</v>
      </c>
      <c r="V23" s="45">
        <v>4430512</v>
      </c>
    </row>
    <row r="24" spans="1:22">
      <c r="B24" s="41">
        <v>567</v>
      </c>
      <c r="C24" s="60">
        <f>+C30</f>
        <v>1466912244</v>
      </c>
      <c r="D24" s="34"/>
      <c r="E24" s="30">
        <v>2022</v>
      </c>
      <c r="F24" s="31">
        <f>+AVERAGE(F32:F33)*4</f>
        <v>1666716</v>
      </c>
      <c r="G24" s="6">
        <f t="shared" si="15"/>
        <v>0.86362264100310615</v>
      </c>
      <c r="H24" s="31">
        <f>+AVERAGE(H32:H33)*4</f>
        <v>116302</v>
      </c>
      <c r="I24" s="6">
        <f t="shared" si="16"/>
        <v>6.9779134537617693E-2</v>
      </c>
      <c r="J24" s="31">
        <f>+AVERAGE(J32:J33)*4</f>
        <v>120964</v>
      </c>
      <c r="K24" s="6">
        <f t="shared" si="17"/>
        <v>7.2576251742948406E-2</v>
      </c>
      <c r="L24" s="31">
        <f>+AVERAGE(L32:L33)*4</f>
        <v>84.2</v>
      </c>
      <c r="M24" s="9">
        <f>+T24/C30*1000000</f>
        <v>838.25532510859591</v>
      </c>
      <c r="N24" s="9">
        <f t="shared" si="13"/>
        <v>6.7339667458432304</v>
      </c>
      <c r="O24" s="9">
        <f t="shared" ref="O24" si="18">+B24/M24</f>
        <v>0.6764048888404558</v>
      </c>
      <c r="P24" s="55">
        <f t="shared" ref="P24" si="19">+O24/N24</f>
        <v>0.10044672246978197</v>
      </c>
      <c r="Q24" s="31">
        <f>VALUE(SUBSTITUTE(コピー!O17,"円","　"))</f>
        <v>26</v>
      </c>
      <c r="R24" s="6">
        <f t="shared" ref="R24" si="20">+Q24/B24</f>
        <v>4.585537918871252E-2</v>
      </c>
      <c r="S24" s="45">
        <v>9459998</v>
      </c>
      <c r="T24" s="45">
        <v>1229647</v>
      </c>
      <c r="U24" s="55">
        <f t="shared" si="10"/>
        <v>0.12998385411920807</v>
      </c>
      <c r="V24" s="45"/>
    </row>
    <row r="25" spans="1:22">
      <c r="B25" s="44">
        <f t="shared" ref="B25" si="21">+L25*N25</f>
        <v>846.01975249447844</v>
      </c>
      <c r="C25" s="60">
        <f t="shared" ref="C25:C29" si="22">+C24</f>
        <v>1466912244</v>
      </c>
      <c r="D25" s="34"/>
      <c r="E25" s="30">
        <v>2023</v>
      </c>
      <c r="F25" s="44">
        <f>+F24*(1+G25)</f>
        <v>1700050.32</v>
      </c>
      <c r="G25" s="63">
        <v>0.02</v>
      </c>
      <c r="H25" s="44">
        <f t="shared" ref="H25" si="23">+F25*I25</f>
        <v>141104.17656000002</v>
      </c>
      <c r="I25" s="63">
        <v>8.3000000000000004E-2</v>
      </c>
      <c r="J25" s="44">
        <f t="shared" ref="J25" si="24">+F25*K25</f>
        <v>124103.67336</v>
      </c>
      <c r="K25" s="63">
        <v>7.2999999999999995E-2</v>
      </c>
      <c r="L25" s="14">
        <f t="shared" ref="L25" si="25">+J25/C25*1000000</f>
        <v>84.601975249447847</v>
      </c>
      <c r="M25" s="42"/>
      <c r="N25" s="41">
        <v>10</v>
      </c>
      <c r="R25" s="6"/>
      <c r="S25" s="45"/>
      <c r="T25" s="45"/>
      <c r="U25" s="55"/>
      <c r="V25" s="45"/>
    </row>
    <row r="26" spans="1:22" s="43" customFormat="1">
      <c r="A26" s="1"/>
      <c r="B26" s="44">
        <f t="shared" ref="B26:B29" si="26">+L26*N26</f>
        <v>862.94014754436807</v>
      </c>
      <c r="C26" s="60">
        <f t="shared" si="22"/>
        <v>1466912244</v>
      </c>
      <c r="E26" s="30">
        <v>2024</v>
      </c>
      <c r="F26" s="44">
        <f t="shared" ref="F26:F29" si="27">+F25*(1+G26)</f>
        <v>1734051.3264000001</v>
      </c>
      <c r="G26" s="63">
        <f>+G25</f>
        <v>0.02</v>
      </c>
      <c r="H26" s="44">
        <f t="shared" ref="H26:H29" si="28">+F26*I26</f>
        <v>143926.26009120001</v>
      </c>
      <c r="I26" s="63">
        <f>+I25</f>
        <v>8.3000000000000004E-2</v>
      </c>
      <c r="J26" s="44">
        <f t="shared" ref="J26:J29" si="29">+F26*K26</f>
        <v>126585.7468272</v>
      </c>
      <c r="K26" s="63">
        <f>+K25</f>
        <v>7.2999999999999995E-2</v>
      </c>
      <c r="L26" s="14">
        <f t="shared" ref="L26:L29" si="30">+J26/C26*1000000</f>
        <v>86.294014754436802</v>
      </c>
      <c r="N26" s="41">
        <f>+N25</f>
        <v>10</v>
      </c>
      <c r="R26" s="6"/>
      <c r="S26" s="45"/>
      <c r="T26" s="45"/>
      <c r="U26" s="55"/>
      <c r="V26" s="45"/>
    </row>
    <row r="27" spans="1:22">
      <c r="B27" s="44">
        <f t="shared" si="26"/>
        <v>880.19895049525542</v>
      </c>
      <c r="C27" s="60">
        <f t="shared" si="22"/>
        <v>1466912244</v>
      </c>
      <c r="D27" s="34"/>
      <c r="E27" s="30">
        <v>2025</v>
      </c>
      <c r="F27" s="44">
        <f t="shared" si="27"/>
        <v>1768732.3529280003</v>
      </c>
      <c r="G27" s="63">
        <f t="shared" ref="G27:G29" si="31">+G26</f>
        <v>0.02</v>
      </c>
      <c r="H27" s="44">
        <f t="shared" si="28"/>
        <v>146804.78529302403</v>
      </c>
      <c r="I27" s="63">
        <f t="shared" ref="I27:I29" si="32">+I26</f>
        <v>8.3000000000000004E-2</v>
      </c>
      <c r="J27" s="44">
        <f t="shared" si="29"/>
        <v>129117.46176374401</v>
      </c>
      <c r="K27" s="63">
        <f t="shared" ref="K27:K29" si="33">+K26</f>
        <v>7.2999999999999995E-2</v>
      </c>
      <c r="L27" s="14">
        <f t="shared" si="30"/>
        <v>88.019895049525545</v>
      </c>
      <c r="M27" s="43"/>
      <c r="N27" s="41">
        <f t="shared" ref="N27:N29" si="34">+N26</f>
        <v>10</v>
      </c>
      <c r="R27" s="6"/>
      <c r="S27" s="45"/>
      <c r="T27" s="45"/>
      <c r="U27" s="55"/>
      <c r="V27" s="45"/>
    </row>
    <row r="28" spans="1:22" s="43" customFormat="1">
      <c r="A28" s="1"/>
      <c r="B28" s="44">
        <f t="shared" si="26"/>
        <v>897.80292950516059</v>
      </c>
      <c r="C28" s="60">
        <f t="shared" si="22"/>
        <v>1466912244</v>
      </c>
      <c r="E28" s="30">
        <v>2026</v>
      </c>
      <c r="F28" s="44">
        <f t="shared" si="27"/>
        <v>1804106.9999865603</v>
      </c>
      <c r="G28" s="63">
        <f t="shared" si="31"/>
        <v>0.02</v>
      </c>
      <c r="H28" s="44">
        <f t="shared" si="28"/>
        <v>149740.8809988845</v>
      </c>
      <c r="I28" s="63">
        <f t="shared" si="32"/>
        <v>8.3000000000000004E-2</v>
      </c>
      <c r="J28" s="44">
        <f t="shared" si="29"/>
        <v>131699.8109990189</v>
      </c>
      <c r="K28" s="63">
        <f t="shared" si="33"/>
        <v>7.2999999999999995E-2</v>
      </c>
      <c r="L28" s="14">
        <f t="shared" si="30"/>
        <v>89.780292950516056</v>
      </c>
      <c r="N28" s="41">
        <f t="shared" si="34"/>
        <v>10</v>
      </c>
      <c r="R28" s="6"/>
      <c r="S28" s="45"/>
      <c r="T28" s="45"/>
      <c r="U28" s="55"/>
      <c r="V28" s="45"/>
    </row>
    <row r="29" spans="1:22">
      <c r="B29" s="44">
        <f t="shared" si="26"/>
        <v>915.75898809526393</v>
      </c>
      <c r="C29" s="60">
        <f t="shared" si="22"/>
        <v>1466912244</v>
      </c>
      <c r="D29" s="56">
        <f>+(B29-B2)/B2</f>
        <v>0.48421229837157848</v>
      </c>
      <c r="E29" s="30">
        <v>2027</v>
      </c>
      <c r="F29" s="44">
        <f t="shared" si="27"/>
        <v>1840189.1399862915</v>
      </c>
      <c r="G29" s="63">
        <f t="shared" si="31"/>
        <v>0.02</v>
      </c>
      <c r="H29" s="44">
        <f t="shared" si="28"/>
        <v>152735.6986188622</v>
      </c>
      <c r="I29" s="63">
        <f t="shared" si="32"/>
        <v>8.3000000000000004E-2</v>
      </c>
      <c r="J29" s="44">
        <f t="shared" si="29"/>
        <v>134333.80721899928</v>
      </c>
      <c r="K29" s="63">
        <f t="shared" si="33"/>
        <v>7.2999999999999995E-2</v>
      </c>
      <c r="L29" s="14">
        <f t="shared" si="30"/>
        <v>91.575898809526393</v>
      </c>
      <c r="M29" s="43"/>
      <c r="N29" s="41">
        <f t="shared" si="34"/>
        <v>10</v>
      </c>
      <c r="R29" s="6"/>
      <c r="S29" s="45"/>
      <c r="T29" s="45"/>
      <c r="U29" s="55"/>
      <c r="V29" s="45"/>
    </row>
    <row r="30" spans="1:22">
      <c r="C30" s="45">
        <v>1466912244</v>
      </c>
      <c r="D30" s="34"/>
      <c r="N30" s="34"/>
      <c r="R30" s="6"/>
      <c r="S30" s="45"/>
      <c r="T30" s="45"/>
      <c r="U30" s="55"/>
      <c r="V30" s="45"/>
    </row>
    <row r="32" spans="1:22">
      <c r="C32" s="61">
        <f>+コピー!P6</f>
        <v>44421</v>
      </c>
      <c r="D32" s="43" t="str">
        <f>+コピー!R6</f>
        <v>1Q</v>
      </c>
      <c r="E32" s="35">
        <f>+コピー!Q6</f>
        <v>44348</v>
      </c>
      <c r="F32" s="31">
        <f>+コピー!S6</f>
        <v>407735</v>
      </c>
      <c r="G32" s="6" t="e">
        <f>+(F32-F35)/F35</f>
        <v>#DIV/0!</v>
      </c>
      <c r="H32" s="31">
        <f>+コピー!U6</f>
        <v>20733</v>
      </c>
      <c r="I32" s="6">
        <f>+H32/F32</f>
        <v>5.0849203526800495E-2</v>
      </c>
      <c r="J32" s="31">
        <f>+コピー!Y6</f>
        <v>32737</v>
      </c>
      <c r="K32" s="6">
        <f>+J32/F32</f>
        <v>8.0289894171459403E-2</v>
      </c>
      <c r="L32" s="32">
        <f>VALUE(SUBSTITUTE(コピー!AA6,"円","　"))</f>
        <v>22.8</v>
      </c>
    </row>
    <row r="33" spans="3:15">
      <c r="C33" s="61">
        <f>+コピー!P7</f>
        <v>44512</v>
      </c>
      <c r="D33" s="43" t="str">
        <f>+コピー!R7</f>
        <v>2Q</v>
      </c>
      <c r="E33" s="35">
        <f>+コピー!Q7</f>
        <v>44440</v>
      </c>
      <c r="F33" s="31">
        <f>+コピー!S7</f>
        <v>425623</v>
      </c>
      <c r="G33" s="6" t="e">
        <f t="shared" ref="G33:G35" si="35">+(F33-F36)/F36</f>
        <v>#DIV/0!</v>
      </c>
      <c r="H33" s="31">
        <f>+コピー!U7</f>
        <v>37418</v>
      </c>
      <c r="I33" s="6">
        <f t="shared" ref="I33:I35" si="36">+H33/F33</f>
        <v>8.7913482119152397E-2</v>
      </c>
      <c r="J33" s="31">
        <f>+コピー!Y7</f>
        <v>27745</v>
      </c>
      <c r="K33" s="6">
        <f t="shared" ref="K33:K35" si="37">+J33/F33</f>
        <v>6.5186796766152202E-2</v>
      </c>
      <c r="L33" s="32">
        <f>VALUE(SUBSTITUTE(コピー!AA7,"円","　"))</f>
        <v>19.3</v>
      </c>
    </row>
    <row r="34" spans="3:15">
      <c r="C34" s="61">
        <f>+コピー!P8</f>
        <v>0</v>
      </c>
      <c r="D34" s="43">
        <f>+コピー!R8</f>
        <v>0</v>
      </c>
      <c r="E34" s="35">
        <f>+コピー!Q8</f>
        <v>0</v>
      </c>
      <c r="F34" s="31">
        <f>+コピー!S8</f>
        <v>0</v>
      </c>
      <c r="G34" s="6" t="e">
        <f t="shared" si="35"/>
        <v>#DIV/0!</v>
      </c>
      <c r="H34" s="31">
        <f>+コピー!U8</f>
        <v>0</v>
      </c>
      <c r="I34" s="6" t="e">
        <f t="shared" si="36"/>
        <v>#DIV/0!</v>
      </c>
      <c r="J34" s="31">
        <f>+コピー!Y8</f>
        <v>0</v>
      </c>
      <c r="K34" s="6" t="e">
        <f t="shared" si="37"/>
        <v>#DIV/0!</v>
      </c>
      <c r="L34" s="32" t="e">
        <f>VALUE(SUBSTITUTE(コピー!AA8,"円","　"))</f>
        <v>#VALUE!</v>
      </c>
    </row>
    <row r="35" spans="3:15">
      <c r="C35" s="61">
        <f>+コピー!P9</f>
        <v>0</v>
      </c>
      <c r="D35" s="43">
        <f>+コピー!R9</f>
        <v>0</v>
      </c>
      <c r="E35" s="35">
        <f>+コピー!Q9</f>
        <v>0</v>
      </c>
      <c r="F35" s="31">
        <f>+コピー!S9</f>
        <v>0</v>
      </c>
      <c r="G35" s="6" t="e">
        <f t="shared" si="35"/>
        <v>#DIV/0!</v>
      </c>
      <c r="H35" s="31">
        <f>+コピー!U9</f>
        <v>0</v>
      </c>
      <c r="I35" s="6" t="e">
        <f t="shared" si="36"/>
        <v>#DIV/0!</v>
      </c>
      <c r="J35" s="31">
        <f>+コピー!Y9</f>
        <v>0</v>
      </c>
      <c r="K35" s="6" t="e">
        <f t="shared" si="37"/>
        <v>#DIV/0!</v>
      </c>
      <c r="L35" s="32" t="e">
        <f>VALUE(SUBSTITUTE(コピー!AA9,"円","　"))</f>
        <v>#VALUE!</v>
      </c>
      <c r="M35" s="43"/>
      <c r="N35" s="43"/>
    </row>
    <row r="36" spans="3:15">
      <c r="M36" s="43"/>
      <c r="N36" s="43"/>
    </row>
    <row r="37" spans="3:15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3:15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3:15"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3:15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3:15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3:1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3:1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3:15"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3:15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3:15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3:15"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3:15">
      <c r="G48" s="43"/>
      <c r="H48" s="43"/>
      <c r="I48" s="43"/>
      <c r="J48" s="43"/>
      <c r="K48" s="43"/>
      <c r="L48" s="43"/>
      <c r="M48" s="43"/>
      <c r="N48" s="43"/>
      <c r="O48" s="43"/>
    </row>
    <row r="49" spans="7:15">
      <c r="G49" s="43"/>
      <c r="H49" s="43"/>
      <c r="I49" s="43"/>
      <c r="J49" s="43"/>
      <c r="K49" s="43"/>
      <c r="L49" s="43"/>
      <c r="M49" s="43"/>
      <c r="N49" s="43"/>
      <c r="O49" s="43"/>
    </row>
  </sheetData>
  <mergeCells count="6">
    <mergeCell ref="B3:D3"/>
    <mergeCell ref="G3:R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7"/>
  <sheetViews>
    <sheetView workbookViewId="0">
      <selection activeCell="Q12" sqref="Q12"/>
    </sheetView>
  </sheetViews>
  <sheetFormatPr defaultRowHeight="18.75"/>
  <cols>
    <col min="1" max="1" width="4.5" customWidth="1"/>
    <col min="2" max="12" width="8" customWidth="1"/>
    <col min="13" max="13" width="1.875" customWidth="1"/>
    <col min="15" max="15" width="8" customWidth="1"/>
    <col min="16" max="16" width="9.25" customWidth="1"/>
    <col min="17" max="17" width="7.625" customWidth="1"/>
    <col min="18" max="18" width="3.875" customWidth="1"/>
    <col min="19" max="27" width="7.625" customWidth="1"/>
  </cols>
  <sheetData>
    <row r="1" spans="2:27" s="36" customFormat="1" ht="19.5" thickBot="1">
      <c r="B1" s="36" t="s">
        <v>16</v>
      </c>
      <c r="C1" s="36" t="s">
        <v>17</v>
      </c>
      <c r="D1" s="37" t="s">
        <v>18</v>
      </c>
      <c r="E1" s="36" t="s">
        <v>19</v>
      </c>
      <c r="F1" s="37" t="s">
        <v>18</v>
      </c>
      <c r="G1" s="36" t="s">
        <v>20</v>
      </c>
      <c r="H1" s="37" t="s">
        <v>18</v>
      </c>
      <c r="I1" s="36" t="s">
        <v>21</v>
      </c>
      <c r="J1" s="37" t="s">
        <v>18</v>
      </c>
      <c r="K1" s="36" t="s">
        <v>22</v>
      </c>
      <c r="L1" s="36" t="s">
        <v>23</v>
      </c>
      <c r="O1" s="36" t="s">
        <v>24</v>
      </c>
      <c r="Q1" s="36" t="s">
        <v>16</v>
      </c>
      <c r="S1" s="36" t="s">
        <v>17</v>
      </c>
      <c r="T1" s="37" t="s">
        <v>18</v>
      </c>
      <c r="U1" s="36" t="s">
        <v>3</v>
      </c>
      <c r="V1" s="37" t="s">
        <v>18</v>
      </c>
      <c r="W1" s="36" t="s">
        <v>20</v>
      </c>
      <c r="X1" s="37" t="s">
        <v>18</v>
      </c>
      <c r="Y1" s="36" t="s">
        <v>4</v>
      </c>
      <c r="Z1" s="37" t="s">
        <v>18</v>
      </c>
      <c r="AA1" s="36" t="s">
        <v>6</v>
      </c>
    </row>
    <row r="2" spans="2:27" ht="19.5" thickBot="1">
      <c r="B2" s="18">
        <v>39142</v>
      </c>
      <c r="C2" s="19">
        <v>517429</v>
      </c>
      <c r="D2" s="21">
        <v>-1.2999999999999999E-2</v>
      </c>
      <c r="E2" s="19">
        <v>32932</v>
      </c>
      <c r="F2" s="20">
        <v>0.14299999999999999</v>
      </c>
      <c r="G2" s="19">
        <v>33508</v>
      </c>
      <c r="H2" s="20">
        <v>0.13200000000000001</v>
      </c>
      <c r="I2" s="19">
        <v>22064</v>
      </c>
      <c r="J2" s="20">
        <v>4.3999999999999997E-2</v>
      </c>
      <c r="K2" s="22" t="s">
        <v>37</v>
      </c>
      <c r="L2" s="28" t="s">
        <v>58</v>
      </c>
      <c r="N2" s="39"/>
      <c r="O2" s="39"/>
      <c r="P2" s="66">
        <v>44050</v>
      </c>
      <c r="Q2" s="23">
        <v>43983</v>
      </c>
      <c r="R2" s="65" t="s">
        <v>35</v>
      </c>
      <c r="S2" s="24">
        <v>221355</v>
      </c>
      <c r="T2" s="25">
        <v>-9.0999999999999998E-2</v>
      </c>
      <c r="U2" s="24">
        <v>21075</v>
      </c>
      <c r="V2" s="25">
        <v>-0.16600000000000001</v>
      </c>
      <c r="W2" s="24">
        <v>21415</v>
      </c>
      <c r="X2" s="25">
        <v>-0.16400000000000001</v>
      </c>
      <c r="Y2" s="24">
        <v>13707</v>
      </c>
      <c r="Z2" s="25">
        <v>-0.20100000000000001</v>
      </c>
      <c r="AA2" s="29" t="s">
        <v>88</v>
      </c>
    </row>
    <row r="3" spans="2:27" ht="19.5" thickBot="1">
      <c r="B3" s="23">
        <v>39508</v>
      </c>
      <c r="C3" s="24">
        <v>987056</v>
      </c>
      <c r="D3" s="26">
        <v>0.90800000000000003</v>
      </c>
      <c r="E3" s="24">
        <v>50723</v>
      </c>
      <c r="F3" s="26">
        <v>0.54</v>
      </c>
      <c r="G3" s="24">
        <v>51705</v>
      </c>
      <c r="H3" s="26">
        <v>0.54300000000000004</v>
      </c>
      <c r="I3" s="24">
        <v>30245</v>
      </c>
      <c r="J3" s="26">
        <v>0.371</v>
      </c>
      <c r="K3" s="27" t="s">
        <v>59</v>
      </c>
      <c r="L3" s="29" t="s">
        <v>60</v>
      </c>
      <c r="N3" s="39"/>
      <c r="O3" s="39"/>
      <c r="P3" s="66">
        <v>44146</v>
      </c>
      <c r="Q3" s="18">
        <v>44075</v>
      </c>
      <c r="R3" s="74" t="s">
        <v>46</v>
      </c>
      <c r="S3" s="19">
        <v>206831</v>
      </c>
      <c r="T3" s="21">
        <v>-8.1000000000000003E-2</v>
      </c>
      <c r="U3" s="19">
        <v>10874</v>
      </c>
      <c r="V3" s="21">
        <v>-0.627</v>
      </c>
      <c r="W3" s="19">
        <v>11767</v>
      </c>
      <c r="X3" s="21">
        <v>-0.60399999999999998</v>
      </c>
      <c r="Y3" s="19">
        <v>10564</v>
      </c>
      <c r="Z3" s="21">
        <v>-0.5</v>
      </c>
      <c r="AA3" s="28" t="s">
        <v>89</v>
      </c>
    </row>
    <row r="4" spans="2:27" ht="19.5" thickBot="1">
      <c r="B4" s="18">
        <v>39873</v>
      </c>
      <c r="C4" s="19">
        <v>818618</v>
      </c>
      <c r="D4" s="21">
        <v>-0.17100000000000001</v>
      </c>
      <c r="E4" s="19">
        <v>26885</v>
      </c>
      <c r="F4" s="21">
        <v>-0.47</v>
      </c>
      <c r="G4" s="19">
        <v>26282</v>
      </c>
      <c r="H4" s="21">
        <v>-0.49199999999999999</v>
      </c>
      <c r="I4" s="19">
        <v>7145</v>
      </c>
      <c r="J4" s="21">
        <v>-0.76400000000000001</v>
      </c>
      <c r="K4" s="22" t="s">
        <v>61</v>
      </c>
      <c r="L4" s="28" t="s">
        <v>62</v>
      </c>
      <c r="N4" s="39"/>
      <c r="O4" s="39"/>
      <c r="P4" s="66">
        <v>44239</v>
      </c>
      <c r="Q4" s="23">
        <v>44166</v>
      </c>
      <c r="R4" s="65" t="s">
        <v>47</v>
      </c>
      <c r="S4" s="24">
        <v>235599</v>
      </c>
      <c r="T4" s="26">
        <v>4.4999999999999998E-2</v>
      </c>
      <c r="U4" s="24">
        <v>18135</v>
      </c>
      <c r="V4" s="25">
        <v>-0.25800000000000001</v>
      </c>
      <c r="W4" s="24">
        <v>19275</v>
      </c>
      <c r="X4" s="25">
        <v>-0.23799999999999999</v>
      </c>
      <c r="Y4" s="24">
        <v>16268</v>
      </c>
      <c r="Z4" s="25">
        <v>-0.13900000000000001</v>
      </c>
      <c r="AA4" s="29" t="s">
        <v>90</v>
      </c>
    </row>
    <row r="5" spans="2:27" ht="19.5" thickBot="1">
      <c r="B5" s="23">
        <v>40238</v>
      </c>
      <c r="C5" s="24">
        <v>747043</v>
      </c>
      <c r="D5" s="25">
        <v>-8.6999999999999994E-2</v>
      </c>
      <c r="E5" s="24">
        <v>25813</v>
      </c>
      <c r="F5" s="25">
        <v>-0.04</v>
      </c>
      <c r="G5" s="24">
        <v>25821</v>
      </c>
      <c r="H5" s="25">
        <v>-1.7999999999999999E-2</v>
      </c>
      <c r="I5" s="24">
        <v>20727</v>
      </c>
      <c r="J5" s="26">
        <v>1.901</v>
      </c>
      <c r="K5" s="27" t="s">
        <v>63</v>
      </c>
      <c r="L5" s="29" t="s">
        <v>64</v>
      </c>
      <c r="N5" s="39"/>
      <c r="O5" s="39"/>
      <c r="P5" s="66">
        <v>44333</v>
      </c>
      <c r="Q5" s="18">
        <v>44256</v>
      </c>
      <c r="R5" s="74" t="s">
        <v>56</v>
      </c>
      <c r="S5" s="19">
        <v>230557</v>
      </c>
      <c r="T5" s="20">
        <v>5.0000000000000001E-3</v>
      </c>
      <c r="U5" s="19">
        <v>12330</v>
      </c>
      <c r="V5" s="21">
        <v>-5.0999999999999997E-2</v>
      </c>
      <c r="W5" s="19">
        <v>12545</v>
      </c>
      <c r="X5" s="21">
        <v>-8.5999999999999993E-2</v>
      </c>
      <c r="Y5" s="19">
        <v>14791</v>
      </c>
      <c r="Z5" s="20">
        <v>0.09</v>
      </c>
      <c r="AA5" s="28" t="s">
        <v>91</v>
      </c>
    </row>
    <row r="6" spans="2:27" ht="19.5" thickBot="1">
      <c r="B6" s="18">
        <v>40603</v>
      </c>
      <c r="C6" s="19">
        <v>724762</v>
      </c>
      <c r="D6" s="21">
        <v>-0.03</v>
      </c>
      <c r="E6" s="19">
        <v>55882</v>
      </c>
      <c r="F6" s="20">
        <v>1.165</v>
      </c>
      <c r="G6" s="19">
        <v>56307</v>
      </c>
      <c r="H6" s="20">
        <v>1.181</v>
      </c>
      <c r="I6" s="19">
        <v>25755</v>
      </c>
      <c r="J6" s="20">
        <v>0.24299999999999999</v>
      </c>
      <c r="K6" s="22" t="s">
        <v>65</v>
      </c>
      <c r="L6" s="28" t="s">
        <v>66</v>
      </c>
      <c r="N6" s="39"/>
      <c r="O6" s="39"/>
      <c r="P6" s="66">
        <v>44421</v>
      </c>
      <c r="Q6" s="23">
        <v>44348</v>
      </c>
      <c r="R6" s="65" t="s">
        <v>35</v>
      </c>
      <c r="S6" s="24">
        <v>407735</v>
      </c>
      <c r="T6" s="26">
        <v>0.84199999999999997</v>
      </c>
      <c r="U6" s="24">
        <v>20733</v>
      </c>
      <c r="V6" s="25">
        <v>-1.6E-2</v>
      </c>
      <c r="W6" s="24">
        <v>20622</v>
      </c>
      <c r="X6" s="25">
        <v>-3.6999999999999998E-2</v>
      </c>
      <c r="Y6" s="24">
        <v>32737</v>
      </c>
      <c r="Z6" s="26">
        <v>1.3879999999999999</v>
      </c>
      <c r="AA6" s="29" t="s">
        <v>57</v>
      </c>
    </row>
    <row r="7" spans="2:27" ht="19.5" thickBot="1">
      <c r="B7" s="23">
        <v>40969</v>
      </c>
      <c r="C7" s="24">
        <v>724611</v>
      </c>
      <c r="D7" s="25">
        <v>0</v>
      </c>
      <c r="E7" s="24">
        <v>53156</v>
      </c>
      <c r="F7" s="25">
        <v>-4.9000000000000002E-2</v>
      </c>
      <c r="G7" s="24">
        <v>55878</v>
      </c>
      <c r="H7" s="25">
        <v>-8.0000000000000002E-3</v>
      </c>
      <c r="I7" s="24">
        <v>34640</v>
      </c>
      <c r="J7" s="26">
        <v>0.34499999999999997</v>
      </c>
      <c r="K7" s="27" t="s">
        <v>67</v>
      </c>
      <c r="L7" s="29" t="s">
        <v>68</v>
      </c>
      <c r="N7" s="39"/>
      <c r="O7" s="39"/>
      <c r="P7" s="66">
        <v>44512</v>
      </c>
      <c r="Q7" s="23">
        <v>44440</v>
      </c>
      <c r="R7" s="65" t="s">
        <v>46</v>
      </c>
      <c r="S7" s="24">
        <v>425623</v>
      </c>
      <c r="T7" s="26">
        <v>1.0580000000000001</v>
      </c>
      <c r="U7" s="24">
        <v>37418</v>
      </c>
      <c r="V7" s="26">
        <v>2.4409999999999998</v>
      </c>
      <c r="W7" s="24">
        <v>38467</v>
      </c>
      <c r="X7" s="26">
        <v>2.2690000000000001</v>
      </c>
      <c r="Y7" s="24">
        <v>27745</v>
      </c>
      <c r="Z7" s="26">
        <v>1.6259999999999999</v>
      </c>
      <c r="AA7" s="29" t="s">
        <v>92</v>
      </c>
    </row>
    <row r="8" spans="2:27" ht="19.5" thickBot="1">
      <c r="B8" s="18">
        <v>41334</v>
      </c>
      <c r="C8" s="19">
        <v>698155</v>
      </c>
      <c r="D8" s="21">
        <v>-3.6999999999999998E-2</v>
      </c>
      <c r="E8" s="19">
        <v>59987</v>
      </c>
      <c r="F8" s="20">
        <v>0.129</v>
      </c>
      <c r="G8" s="19">
        <v>62983</v>
      </c>
      <c r="H8" s="20">
        <v>0.127</v>
      </c>
      <c r="I8" s="19">
        <v>36038</v>
      </c>
      <c r="J8" s="20">
        <v>0.04</v>
      </c>
      <c r="K8" s="22" t="s">
        <v>69</v>
      </c>
      <c r="L8" s="28" t="s">
        <v>70</v>
      </c>
      <c r="N8" s="38">
        <v>41334</v>
      </c>
      <c r="O8" s="39" t="s">
        <v>38</v>
      </c>
    </row>
    <row r="9" spans="2:27" ht="19.5" thickBot="1">
      <c r="B9" s="23">
        <v>41699</v>
      </c>
      <c r="C9" s="24">
        <v>717760</v>
      </c>
      <c r="D9" s="26">
        <v>2.8000000000000001E-2</v>
      </c>
      <c r="E9" s="24">
        <v>65278</v>
      </c>
      <c r="F9" s="26">
        <v>8.7999999999999995E-2</v>
      </c>
      <c r="G9" s="24">
        <v>69821</v>
      </c>
      <c r="H9" s="26">
        <v>0.109</v>
      </c>
      <c r="I9" s="24">
        <v>37675</v>
      </c>
      <c r="J9" s="26">
        <v>4.4999999999999998E-2</v>
      </c>
      <c r="K9" s="27" t="s">
        <v>71</v>
      </c>
      <c r="L9" s="29" t="s">
        <v>72</v>
      </c>
      <c r="N9" s="38">
        <v>41699</v>
      </c>
      <c r="O9" s="39" t="s">
        <v>39</v>
      </c>
    </row>
    <row r="10" spans="2:27" ht="19.5" thickBot="1">
      <c r="B10" s="18">
        <v>42064</v>
      </c>
      <c r="C10" s="19">
        <v>742452</v>
      </c>
      <c r="D10" s="20">
        <v>3.4000000000000002E-2</v>
      </c>
      <c r="E10" s="19">
        <v>70237</v>
      </c>
      <c r="F10" s="20">
        <v>7.5999999999999998E-2</v>
      </c>
      <c r="G10" s="19">
        <v>75380</v>
      </c>
      <c r="H10" s="20">
        <v>0.08</v>
      </c>
      <c r="I10" s="19">
        <v>44068</v>
      </c>
      <c r="J10" s="20">
        <v>0.17</v>
      </c>
      <c r="K10" s="22" t="s">
        <v>73</v>
      </c>
      <c r="L10" s="28" t="s">
        <v>74</v>
      </c>
      <c r="N10" s="38">
        <v>42064</v>
      </c>
      <c r="O10" s="39" t="s">
        <v>40</v>
      </c>
    </row>
    <row r="11" spans="2:27" ht="19.5" thickBot="1">
      <c r="B11" s="23">
        <v>42430</v>
      </c>
      <c r="C11" s="24">
        <v>825845</v>
      </c>
      <c r="D11" s="26">
        <v>0.112</v>
      </c>
      <c r="E11" s="24">
        <v>88272</v>
      </c>
      <c r="F11" s="26">
        <v>0.25700000000000001</v>
      </c>
      <c r="G11" s="24">
        <v>92672</v>
      </c>
      <c r="H11" s="26">
        <v>0.22900000000000001</v>
      </c>
      <c r="I11" s="24">
        <v>54631</v>
      </c>
      <c r="J11" s="26">
        <v>0.24</v>
      </c>
      <c r="K11" s="27" t="s">
        <v>75</v>
      </c>
      <c r="L11" s="29" t="s">
        <v>76</v>
      </c>
      <c r="N11" s="38">
        <v>42430</v>
      </c>
      <c r="O11" s="39" t="s">
        <v>41</v>
      </c>
    </row>
    <row r="12" spans="2:27" ht="19.5" thickBot="1">
      <c r="B12" s="18">
        <v>42795</v>
      </c>
      <c r="C12" s="19">
        <v>838886</v>
      </c>
      <c r="D12" s="20">
        <v>1.6E-2</v>
      </c>
      <c r="E12" s="19">
        <v>79112</v>
      </c>
      <c r="F12" s="21">
        <v>-0.104</v>
      </c>
      <c r="G12" s="19">
        <v>84731</v>
      </c>
      <c r="H12" s="21">
        <v>-8.5999999999999993E-2</v>
      </c>
      <c r="I12" s="19">
        <v>53157</v>
      </c>
      <c r="J12" s="21">
        <v>-2.7E-2</v>
      </c>
      <c r="K12" s="22" t="s">
        <v>77</v>
      </c>
      <c r="L12" s="28" t="s">
        <v>78</v>
      </c>
      <c r="N12" s="38">
        <v>42795</v>
      </c>
      <c r="O12" s="39" t="s">
        <v>42</v>
      </c>
    </row>
    <row r="13" spans="2:27" ht="19.5" thickBot="1">
      <c r="B13" s="23">
        <v>43160</v>
      </c>
      <c r="C13" s="24">
        <v>869948</v>
      </c>
      <c r="D13" s="26">
        <v>3.6999999999999998E-2</v>
      </c>
      <c r="E13" s="24">
        <v>79285</v>
      </c>
      <c r="F13" s="26">
        <v>2E-3</v>
      </c>
      <c r="G13" s="24">
        <v>86177</v>
      </c>
      <c r="H13" s="26">
        <v>1.7000000000000001E-2</v>
      </c>
      <c r="I13" s="24">
        <v>63679</v>
      </c>
      <c r="J13" s="26">
        <v>0.19800000000000001</v>
      </c>
      <c r="K13" s="27" t="s">
        <v>79</v>
      </c>
      <c r="L13" s="29" t="s">
        <v>80</v>
      </c>
      <c r="N13" s="38">
        <v>43160</v>
      </c>
      <c r="O13" s="39" t="s">
        <v>43</v>
      </c>
    </row>
    <row r="14" spans="2:27" ht="19.5" thickBot="1">
      <c r="B14" s="18">
        <v>43525</v>
      </c>
      <c r="C14" s="19">
        <v>864224</v>
      </c>
      <c r="D14" s="21">
        <v>-7.0000000000000001E-3</v>
      </c>
      <c r="E14" s="19">
        <v>80371</v>
      </c>
      <c r="F14" s="20">
        <v>1.4E-2</v>
      </c>
      <c r="G14" s="19">
        <v>87605</v>
      </c>
      <c r="H14" s="20">
        <v>1.7000000000000001E-2</v>
      </c>
      <c r="I14" s="19">
        <v>68796</v>
      </c>
      <c r="J14" s="20">
        <v>0.08</v>
      </c>
      <c r="K14" s="22" t="s">
        <v>81</v>
      </c>
      <c r="L14" s="28" t="s">
        <v>82</v>
      </c>
      <c r="N14" s="38">
        <v>43525</v>
      </c>
      <c r="O14" s="39" t="s">
        <v>44</v>
      </c>
    </row>
    <row r="15" spans="2:27" ht="19.5" thickBot="1">
      <c r="B15" s="23">
        <v>43891</v>
      </c>
      <c r="C15" s="24">
        <v>923768</v>
      </c>
      <c r="D15" s="26">
        <v>6.9000000000000006E-2</v>
      </c>
      <c r="E15" s="24">
        <v>91853</v>
      </c>
      <c r="F15" s="26">
        <v>0.14299999999999999</v>
      </c>
      <c r="G15" s="24">
        <v>94376</v>
      </c>
      <c r="H15" s="26">
        <v>7.6999999999999999E-2</v>
      </c>
      <c r="I15" s="24">
        <v>70754</v>
      </c>
      <c r="J15" s="26">
        <v>2.8000000000000001E-2</v>
      </c>
      <c r="K15" s="27" t="s">
        <v>83</v>
      </c>
      <c r="L15" s="29" t="s">
        <v>84</v>
      </c>
      <c r="N15" s="38">
        <v>43891</v>
      </c>
      <c r="O15" s="39" t="s">
        <v>45</v>
      </c>
    </row>
    <row r="16" spans="2:27" ht="19.5" thickBot="1">
      <c r="B16" s="18">
        <v>44256</v>
      </c>
      <c r="C16" s="19">
        <v>894342</v>
      </c>
      <c r="D16" s="21">
        <v>-3.2000000000000001E-2</v>
      </c>
      <c r="E16" s="19">
        <v>62414</v>
      </c>
      <c r="F16" s="21">
        <v>-0.32100000000000001</v>
      </c>
      <c r="G16" s="19">
        <v>65002</v>
      </c>
      <c r="H16" s="21">
        <v>-0.311</v>
      </c>
      <c r="I16" s="19">
        <v>55330</v>
      </c>
      <c r="J16" s="21">
        <v>-0.218</v>
      </c>
      <c r="K16" s="22" t="s">
        <v>85</v>
      </c>
      <c r="L16" s="28" t="s">
        <v>86</v>
      </c>
      <c r="N16" s="38">
        <v>44256</v>
      </c>
      <c r="O16" s="39" t="s">
        <v>48</v>
      </c>
    </row>
    <row r="17" spans="2:15" ht="19.5" thickBot="1">
      <c r="B17" s="65" t="s">
        <v>52</v>
      </c>
      <c r="C17" s="72" t="s">
        <v>53</v>
      </c>
      <c r="D17" s="73" t="s">
        <v>54</v>
      </c>
      <c r="E17" s="72" t="s">
        <v>53</v>
      </c>
      <c r="F17" s="73" t="s">
        <v>54</v>
      </c>
      <c r="G17" s="72" t="s">
        <v>53</v>
      </c>
      <c r="H17" s="73" t="s">
        <v>54</v>
      </c>
      <c r="I17" s="24">
        <v>95000</v>
      </c>
      <c r="J17" s="26">
        <v>0.71699999999999997</v>
      </c>
      <c r="K17" s="27" t="s">
        <v>87</v>
      </c>
      <c r="L17" s="29" t="s">
        <v>55</v>
      </c>
      <c r="N17" s="40" t="s">
        <v>50</v>
      </c>
      <c r="O17" s="39" t="s">
        <v>51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コピー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2022-02-10T02:31:51Z</dcterms:created>
  <dcterms:modified xsi:type="dcterms:W3CDTF">2022-02-10T02:31:56Z</dcterms:modified>
</cp:coreProperties>
</file>