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/>
  <xr:revisionPtr revIDLastSave="0" documentId="13_ncr:1_{E31F8734-CA4D-4D2F-8E44-AE3E90DA082F}" xr6:coauthVersionLast="47" xr6:coauthVersionMax="47" xr10:uidLastSave="{00000000-0000-0000-0000-000000000000}"/>
  <bookViews>
    <workbookView xWindow="600" yWindow="375" windowWidth="27810" windowHeight="15360" xr2:uid="{00000000-000D-0000-FFFF-FFFF00000000}"/>
  </bookViews>
  <sheets>
    <sheet name="テンプレート" sheetId="3" r:id="rId1"/>
    <sheet name="コピー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4" i="3" l="1"/>
  <c r="N27" i="3"/>
  <c r="N28" i="3"/>
  <c r="N29" i="3" s="1"/>
  <c r="C27" i="3"/>
  <c r="C28" i="3"/>
  <c r="C29" i="3" s="1"/>
  <c r="C33" i="3"/>
  <c r="D33" i="3"/>
  <c r="E33" i="3"/>
  <c r="F33" i="3"/>
  <c r="H33" i="3"/>
  <c r="J33" i="3"/>
  <c r="L33" i="3"/>
  <c r="C34" i="3"/>
  <c r="D34" i="3"/>
  <c r="E34" i="3"/>
  <c r="F34" i="3"/>
  <c r="G34" i="3" s="1"/>
  <c r="H34" i="3"/>
  <c r="J34" i="3"/>
  <c r="L34" i="3"/>
  <c r="C35" i="3"/>
  <c r="D35" i="3"/>
  <c r="E35" i="3"/>
  <c r="F35" i="3"/>
  <c r="G35" i="3"/>
  <c r="H35" i="3"/>
  <c r="I35" i="3" s="1"/>
  <c r="J35" i="3"/>
  <c r="L35" i="3"/>
  <c r="C32" i="3"/>
  <c r="D32" i="3"/>
  <c r="E32" i="3"/>
  <c r="F32" i="3"/>
  <c r="H32" i="3"/>
  <c r="J32" i="3"/>
  <c r="J24" i="3" s="1"/>
  <c r="L32" i="3"/>
  <c r="F24" i="3" l="1"/>
  <c r="I34" i="3"/>
  <c r="H24" i="3"/>
  <c r="L24" i="3"/>
  <c r="N24" i="3" s="1"/>
  <c r="K24" i="3"/>
  <c r="I24" i="3"/>
  <c r="I33" i="3"/>
  <c r="I32" i="3"/>
  <c r="K35" i="3"/>
  <c r="K34" i="3"/>
  <c r="K33" i="3"/>
  <c r="G33" i="3"/>
  <c r="K32" i="3"/>
  <c r="Q24" i="3"/>
  <c r="V2" i="3"/>
  <c r="T2" i="3"/>
  <c r="S2" i="3"/>
  <c r="G32" i="3"/>
  <c r="U23" i="3"/>
  <c r="U2" i="3" s="1"/>
  <c r="E23" i="3"/>
  <c r="E2" i="3" s="1"/>
  <c r="F23" i="3"/>
  <c r="F2" i="3" s="1"/>
  <c r="H23" i="3"/>
  <c r="H2" i="3" s="1"/>
  <c r="J23" i="3"/>
  <c r="L23" i="3"/>
  <c r="L2" i="3" s="1"/>
  <c r="M23" i="3"/>
  <c r="M2" i="3" s="1"/>
  <c r="G24" i="3" l="1"/>
  <c r="C23" i="3"/>
  <c r="O23" i="3"/>
  <c r="J2" i="3"/>
  <c r="I23" i="3"/>
  <c r="I2" i="3" s="1"/>
  <c r="K23" i="3"/>
  <c r="K2" i="3" s="1"/>
  <c r="U14" i="3" l="1"/>
  <c r="U15" i="3"/>
  <c r="U16" i="3"/>
  <c r="U17" i="3"/>
  <c r="U18" i="3"/>
  <c r="U19" i="3"/>
  <c r="U20" i="3"/>
  <c r="U21" i="3"/>
  <c r="U22" i="3"/>
  <c r="Q23" i="3"/>
  <c r="Q2" i="3" s="1"/>
  <c r="Q16" i="3"/>
  <c r="Q17" i="3"/>
  <c r="Q18" i="3"/>
  <c r="Q19" i="3"/>
  <c r="Q20" i="3"/>
  <c r="Q21" i="3"/>
  <c r="Q22" i="3"/>
  <c r="R22" i="3" l="1"/>
  <c r="N23" i="3" l="1"/>
  <c r="P23" i="3" s="1"/>
  <c r="N26" i="3"/>
  <c r="K26" i="3"/>
  <c r="K27" i="3" s="1"/>
  <c r="I26" i="3"/>
  <c r="I27" i="3" s="1"/>
  <c r="G26" i="3"/>
  <c r="G27" i="3" s="1"/>
  <c r="A6" i="3"/>
  <c r="G28" i="3" l="1"/>
  <c r="G29" i="3" s="1"/>
  <c r="K28" i="3"/>
  <c r="I28" i="3"/>
  <c r="E3" i="3"/>
  <c r="H18" i="3"/>
  <c r="H19" i="3"/>
  <c r="H20" i="3"/>
  <c r="K29" i="3" l="1"/>
  <c r="I29" i="3"/>
  <c r="E5" i="3"/>
  <c r="L11" i="3"/>
  <c r="N11" i="3" s="1"/>
  <c r="E4" i="3" l="1"/>
  <c r="L22" i="3"/>
  <c r="M22" i="3"/>
  <c r="J22" i="3"/>
  <c r="H22" i="3"/>
  <c r="E22" i="3"/>
  <c r="F22" i="3"/>
  <c r="C22" i="3" l="1"/>
  <c r="G23" i="3"/>
  <c r="G2" i="3" s="1"/>
  <c r="N22" i="3"/>
  <c r="K22" i="3"/>
  <c r="O22" i="3"/>
  <c r="P22" i="3" s="1"/>
  <c r="I22" i="3"/>
  <c r="F25" i="3" l="1"/>
  <c r="F26" i="3" s="1"/>
  <c r="F27" i="3" s="1"/>
  <c r="Q15" i="3"/>
  <c r="R15" i="3" s="1"/>
  <c r="M10" i="3"/>
  <c r="M11" i="3"/>
  <c r="M12" i="3"/>
  <c r="M13" i="3"/>
  <c r="M14" i="3"/>
  <c r="M15" i="3"/>
  <c r="M16" i="3"/>
  <c r="M17" i="3"/>
  <c r="M18" i="3"/>
  <c r="M19" i="3"/>
  <c r="M20" i="3"/>
  <c r="M21" i="3"/>
  <c r="O2" i="3" s="1"/>
  <c r="M9" i="3"/>
  <c r="L10" i="3"/>
  <c r="L12" i="3"/>
  <c r="N12" i="3" s="1"/>
  <c r="L13" i="3"/>
  <c r="N13" i="3" s="1"/>
  <c r="L14" i="3"/>
  <c r="N14" i="3" s="1"/>
  <c r="L15" i="3"/>
  <c r="N15" i="3" s="1"/>
  <c r="L16" i="3"/>
  <c r="N16" i="3" s="1"/>
  <c r="L17" i="3"/>
  <c r="N17" i="3" s="1"/>
  <c r="L18" i="3"/>
  <c r="N18" i="3" s="1"/>
  <c r="L19" i="3"/>
  <c r="N19" i="3" s="1"/>
  <c r="L20" i="3"/>
  <c r="N20" i="3" s="1"/>
  <c r="L21" i="3"/>
  <c r="N21" i="3" s="1"/>
  <c r="L9" i="3"/>
  <c r="J10" i="3"/>
  <c r="J11" i="3"/>
  <c r="C11" i="3" s="1"/>
  <c r="J12" i="3"/>
  <c r="J13" i="3"/>
  <c r="J14" i="3"/>
  <c r="C14" i="3" s="1"/>
  <c r="J15" i="3"/>
  <c r="J16" i="3"/>
  <c r="J17" i="3"/>
  <c r="J18" i="3"/>
  <c r="J19" i="3"/>
  <c r="J20" i="3"/>
  <c r="J21" i="3"/>
  <c r="J9" i="3"/>
  <c r="H10" i="3"/>
  <c r="H11" i="3"/>
  <c r="H12" i="3"/>
  <c r="H13" i="3"/>
  <c r="H14" i="3"/>
  <c r="H15" i="3"/>
  <c r="H16" i="3"/>
  <c r="H17" i="3"/>
  <c r="H21" i="3"/>
  <c r="H9" i="3"/>
  <c r="F10" i="3"/>
  <c r="F11" i="3"/>
  <c r="F12" i="3"/>
  <c r="F13" i="3"/>
  <c r="F14" i="3"/>
  <c r="F15" i="3"/>
  <c r="F16" i="3"/>
  <c r="F17" i="3"/>
  <c r="F18" i="3"/>
  <c r="F19" i="3"/>
  <c r="F20" i="3"/>
  <c r="F21" i="3"/>
  <c r="F9" i="3"/>
  <c r="E10" i="3"/>
  <c r="E11" i="3"/>
  <c r="E12" i="3"/>
  <c r="E13" i="3"/>
  <c r="E14" i="3"/>
  <c r="E15" i="3"/>
  <c r="E16" i="3"/>
  <c r="E17" i="3"/>
  <c r="E18" i="3"/>
  <c r="E19" i="3"/>
  <c r="E20" i="3"/>
  <c r="E21" i="3"/>
  <c r="E9" i="3"/>
  <c r="F28" i="3" l="1"/>
  <c r="H27" i="3"/>
  <c r="J27" i="3"/>
  <c r="L27" i="3" s="1"/>
  <c r="B27" i="3" s="1"/>
  <c r="H26" i="3"/>
  <c r="J26" i="3"/>
  <c r="C10" i="3"/>
  <c r="C18" i="3"/>
  <c r="C12" i="3"/>
  <c r="C15" i="3"/>
  <c r="C13" i="3"/>
  <c r="C9" i="3"/>
  <c r="C16" i="3"/>
  <c r="C19" i="3"/>
  <c r="J25" i="3"/>
  <c r="H25" i="3"/>
  <c r="G22" i="3"/>
  <c r="C20" i="3"/>
  <c r="C17" i="3"/>
  <c r="I18" i="3"/>
  <c r="I12" i="3"/>
  <c r="I9" i="3"/>
  <c r="I16" i="3"/>
  <c r="I19" i="3"/>
  <c r="I13" i="3"/>
  <c r="G15" i="3"/>
  <c r="I10" i="3"/>
  <c r="K11" i="3"/>
  <c r="I15" i="3"/>
  <c r="G19" i="3"/>
  <c r="G13" i="3"/>
  <c r="I20" i="3"/>
  <c r="I14" i="3"/>
  <c r="C21" i="3"/>
  <c r="K21" i="3"/>
  <c r="K15" i="3"/>
  <c r="K17" i="3"/>
  <c r="I21" i="3"/>
  <c r="K9" i="3"/>
  <c r="K16" i="3"/>
  <c r="K10" i="3"/>
  <c r="K20" i="3"/>
  <c r="K14" i="3"/>
  <c r="K19" i="3"/>
  <c r="K13" i="3"/>
  <c r="G16" i="3"/>
  <c r="G10" i="3"/>
  <c r="I17" i="3"/>
  <c r="I11" i="3"/>
  <c r="K18" i="3"/>
  <c r="K12" i="3"/>
  <c r="G21" i="3"/>
  <c r="G18" i="3"/>
  <c r="G12" i="3"/>
  <c r="G17" i="3"/>
  <c r="G11" i="3"/>
  <c r="G20" i="3"/>
  <c r="G14" i="3"/>
  <c r="R16" i="3"/>
  <c r="R17" i="3"/>
  <c r="R18" i="3"/>
  <c r="R19" i="3"/>
  <c r="R20" i="3"/>
  <c r="R21" i="3"/>
  <c r="O10" i="3"/>
  <c r="O11" i="3"/>
  <c r="P11" i="3" s="1"/>
  <c r="O12" i="3"/>
  <c r="P12" i="3" s="1"/>
  <c r="O13" i="3"/>
  <c r="P13" i="3" s="1"/>
  <c r="O14" i="3"/>
  <c r="P14" i="3" s="1"/>
  <c r="O15" i="3"/>
  <c r="P15" i="3" s="1"/>
  <c r="O16" i="3"/>
  <c r="P16" i="3" s="1"/>
  <c r="O17" i="3"/>
  <c r="P17" i="3" s="1"/>
  <c r="O18" i="3"/>
  <c r="P18" i="3" s="1"/>
  <c r="O19" i="3"/>
  <c r="P19" i="3" s="1"/>
  <c r="O20" i="3"/>
  <c r="P20" i="3" s="1"/>
  <c r="O21" i="3"/>
  <c r="P21" i="3" s="1"/>
  <c r="O9" i="3"/>
  <c r="F29" i="3" l="1"/>
  <c r="J28" i="3"/>
  <c r="L28" i="3" s="1"/>
  <c r="H28" i="3"/>
  <c r="C24" i="3"/>
  <c r="I8" i="3"/>
  <c r="G8" i="3"/>
  <c r="K8" i="3"/>
  <c r="O8" i="3"/>
  <c r="N10" i="3"/>
  <c r="P10" i="3" s="1"/>
  <c r="N9" i="3"/>
  <c r="P9" i="3" s="1"/>
  <c r="R2" i="3"/>
  <c r="N2" i="3"/>
  <c r="H29" i="3" l="1"/>
  <c r="J29" i="3"/>
  <c r="L29" i="3" s="1"/>
  <c r="C25" i="3"/>
  <c r="C26" i="3" s="1"/>
  <c r="R24" i="3"/>
  <c r="N8" i="3"/>
  <c r="L26" i="3" l="1"/>
  <c r="L25" i="3"/>
  <c r="B25" i="3" s="1"/>
  <c r="R23" i="3"/>
  <c r="B29" i="3" l="1"/>
  <c r="B28" i="3"/>
  <c r="B26" i="3"/>
  <c r="E6" i="3" l="1"/>
  <c r="D29" i="3" l="1"/>
  <c r="E7" i="3" s="1"/>
</calcChain>
</file>

<file path=xl/sharedStrings.xml><?xml version="1.0" encoding="utf-8"?>
<sst xmlns="http://schemas.openxmlformats.org/spreadsheetml/2006/main" count="109" uniqueCount="92">
  <si>
    <t>売り上げ高</t>
    <rPh sb="0" eb="1">
      <t>ウ</t>
    </rPh>
    <rPh sb="2" eb="3">
      <t>ア</t>
    </rPh>
    <rPh sb="4" eb="5">
      <t>ダカ</t>
    </rPh>
    <phoneticPr fontId="3"/>
  </si>
  <si>
    <t>決算日</t>
    <rPh sb="0" eb="2">
      <t>ケッサン</t>
    </rPh>
    <rPh sb="2" eb="3">
      <t>ビ</t>
    </rPh>
    <phoneticPr fontId="3"/>
  </si>
  <si>
    <t>単位
（百万円）</t>
    <rPh sb="0" eb="2">
      <t>タンイ</t>
    </rPh>
    <rPh sb="4" eb="7">
      <t>ヒャクマンエン</t>
    </rPh>
    <phoneticPr fontId="3"/>
  </si>
  <si>
    <t>営業利益</t>
    <rPh sb="0" eb="2">
      <t>エイギョウ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</si>
  <si>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</si>
  <si>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営業利益率</t>
    <rPh sb="0" eb="2">
      <t>エイギョウ</t>
    </rPh>
    <rPh sb="2" eb="4">
      <t>リエキ</t>
    </rPh>
    <rPh sb="4" eb="5">
      <t>リツ</t>
    </rPh>
    <phoneticPr fontId="3"/>
  </si>
  <si>
    <t>EPS</t>
    <phoneticPr fontId="3"/>
  </si>
  <si>
    <t>BPS</t>
    <phoneticPr fontId="3"/>
  </si>
  <si>
    <t>株価</t>
    <rPh sb="0" eb="2">
      <t>カブカ</t>
    </rPh>
    <phoneticPr fontId="3"/>
  </si>
  <si>
    <t>売り上げ</t>
    <rPh sb="0" eb="1">
      <t>ウ</t>
    </rPh>
    <rPh sb="2" eb="3">
      <t>ア</t>
    </rPh>
    <phoneticPr fontId="3"/>
  </si>
  <si>
    <t>利益</t>
    <rPh sb="0" eb="2">
      <t>リエキ</t>
    </rPh>
    <phoneticPr fontId="3"/>
  </si>
  <si>
    <t>PER</t>
    <phoneticPr fontId="3"/>
  </si>
  <si>
    <t>PBR</t>
    <phoneticPr fontId="3"/>
  </si>
  <si>
    <t>配当</t>
    <rPh sb="0" eb="2">
      <t>ハイトウ</t>
    </rPh>
    <phoneticPr fontId="3"/>
  </si>
  <si>
    <t>配当率</t>
    <rPh sb="0" eb="2">
      <t>ハイトウ</t>
    </rPh>
    <rPh sb="2" eb="3">
      <t>リツ</t>
    </rPh>
    <phoneticPr fontId="3"/>
  </si>
  <si>
    <t>平均値</t>
    <rPh sb="0" eb="3">
      <t>ヘイキンチ</t>
    </rPh>
    <phoneticPr fontId="3"/>
  </si>
  <si>
    <t>決算期</t>
    <rPh sb="0" eb="3">
      <t>ケッサンキ</t>
    </rPh>
    <phoneticPr fontId="3"/>
  </si>
  <si>
    <t>売上高</t>
    <rPh sb="0" eb="2">
      <t>ウリアゲ</t>
    </rPh>
    <rPh sb="2" eb="3">
      <t>ダカ</t>
    </rPh>
    <phoneticPr fontId="3"/>
  </si>
  <si>
    <t>前期比</t>
    <rPh sb="0" eb="3">
      <t>ゼンキヒ</t>
    </rPh>
    <phoneticPr fontId="3"/>
  </si>
  <si>
    <t>営業利益</t>
    <rPh sb="0" eb="2">
      <t>エイギョウ</t>
    </rPh>
    <rPh sb="2" eb="4">
      <t>リエキ</t>
    </rPh>
    <phoneticPr fontId="3"/>
  </si>
  <si>
    <t>経常利益</t>
    <rPh sb="0" eb="2">
      <t>ケイジョウ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</si>
  <si>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</si>
  <si>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EPS</t>
    <phoneticPr fontId="3"/>
  </si>
  <si>
    <t>BPS</t>
    <phoneticPr fontId="3"/>
  </si>
  <si>
    <t>配当</t>
    <rPh sb="0" eb="2">
      <t>ハイトウ</t>
    </rPh>
    <phoneticPr fontId="3"/>
  </si>
  <si>
    <t>売り上げ成長率</t>
    <rPh sb="0" eb="1">
      <t>ウ</t>
    </rPh>
    <rPh sb="2" eb="3">
      <t>ア</t>
    </rPh>
    <rPh sb="4" eb="7">
      <t>セイチョウリツ</t>
    </rPh>
    <phoneticPr fontId="3"/>
  </si>
  <si>
    <t>当期利益率</t>
    <rPh sb="0" eb="2">
      <t>トウキ</t>
    </rPh>
    <rPh sb="2" eb="4">
      <t>リエキ</t>
    </rPh>
    <rPh sb="4" eb="5">
      <t>リツ</t>
    </rPh>
    <phoneticPr fontId="3"/>
  </si>
  <si>
    <t>株数</t>
    <rPh sb="0" eb="2">
      <t>カブスウ</t>
    </rPh>
    <phoneticPr fontId="3"/>
  </si>
  <si>
    <t>売り上げ成長率</t>
    <phoneticPr fontId="3"/>
  </si>
  <si>
    <t>当期利益率</t>
    <phoneticPr fontId="3"/>
  </si>
  <si>
    <t>PER</t>
    <phoneticPr fontId="3"/>
  </si>
  <si>
    <t>5年後株価</t>
    <phoneticPr fontId="3"/>
  </si>
  <si>
    <t>5年後株価増加率</t>
    <phoneticPr fontId="3"/>
  </si>
  <si>
    <r>
      <t>－</t>
    </r>
    <r>
      <rPr>
        <sz val="8"/>
        <color rgb="FF666666"/>
        <rFont val="Inherit"/>
        <family val="2"/>
      </rPr>
      <t>円</t>
    </r>
  </si>
  <si>
    <t>総資産</t>
    <rPh sb="0" eb="3">
      <t>ソウシサン</t>
    </rPh>
    <phoneticPr fontId="3"/>
  </si>
  <si>
    <t>自己資本</t>
    <rPh sb="0" eb="4">
      <t>ジコシホン</t>
    </rPh>
    <phoneticPr fontId="3"/>
  </si>
  <si>
    <t>1Q</t>
  </si>
  <si>
    <t>純有利子負債</t>
    <rPh sb="0" eb="6">
      <t>ジュンユウリシフサイ</t>
    </rPh>
    <phoneticPr fontId="3"/>
  </si>
  <si>
    <t>2Q</t>
  </si>
  <si>
    <t>3Q</t>
  </si>
  <si>
    <t>2022/03予</t>
  </si>
  <si>
    <t>本</t>
  </si>
  <si>
    <t>2022/03(予)</t>
  </si>
  <si>
    <t>7564 ワークマン</t>
    <phoneticPr fontId="3"/>
  </si>
  <si>
    <r>
      <t>33.1</t>
    </r>
    <r>
      <rPr>
        <sz val="8"/>
        <color rgb="FF666666"/>
        <rFont val="Inherit"/>
        <family val="2"/>
      </rPr>
      <t>円</t>
    </r>
  </si>
  <si>
    <r>
      <t>250.8</t>
    </r>
    <r>
      <rPr>
        <sz val="8"/>
        <color rgb="FF666666"/>
        <rFont val="Inherit"/>
        <family val="2"/>
      </rPr>
      <t>円</t>
    </r>
  </si>
  <si>
    <r>
      <t>36.3</t>
    </r>
    <r>
      <rPr>
        <sz val="8"/>
        <color rgb="FF666666"/>
        <rFont val="Inherit"/>
        <family val="2"/>
      </rPr>
      <t>円</t>
    </r>
  </si>
  <si>
    <r>
      <t>280.5</t>
    </r>
    <r>
      <rPr>
        <sz val="8"/>
        <color rgb="FF666666"/>
        <rFont val="Inherit"/>
        <family val="2"/>
      </rPr>
      <t>円</t>
    </r>
  </si>
  <si>
    <r>
      <t>33.2</t>
    </r>
    <r>
      <rPr>
        <sz val="8"/>
        <color rgb="FF666666"/>
        <rFont val="Inherit"/>
        <family val="2"/>
      </rPr>
      <t>円</t>
    </r>
  </si>
  <si>
    <r>
      <t>303.4</t>
    </r>
    <r>
      <rPr>
        <sz val="8"/>
        <color rgb="FF666666"/>
        <rFont val="Inherit"/>
        <family val="2"/>
      </rPr>
      <t>円</t>
    </r>
  </si>
  <si>
    <r>
      <t>30.4</t>
    </r>
    <r>
      <rPr>
        <sz val="8"/>
        <color rgb="FF666666"/>
        <rFont val="Inherit"/>
        <family val="2"/>
      </rPr>
      <t>円</t>
    </r>
  </si>
  <si>
    <r>
      <t>324.7</t>
    </r>
    <r>
      <rPr>
        <sz val="8"/>
        <color rgb="FF666666"/>
        <rFont val="Inherit"/>
        <family val="2"/>
      </rPr>
      <t>円</t>
    </r>
  </si>
  <si>
    <r>
      <t>33.6</t>
    </r>
    <r>
      <rPr>
        <sz val="8"/>
        <color rgb="FF666666"/>
        <rFont val="Inherit"/>
        <family val="2"/>
      </rPr>
      <t>円</t>
    </r>
  </si>
  <si>
    <r>
      <t>348.9</t>
    </r>
    <r>
      <rPr>
        <sz val="8"/>
        <color rgb="FF666666"/>
        <rFont val="Inherit"/>
        <family val="2"/>
      </rPr>
      <t>円</t>
    </r>
  </si>
  <si>
    <r>
      <t>54.0</t>
    </r>
    <r>
      <rPr>
        <sz val="8"/>
        <color rgb="FF666666"/>
        <rFont val="Inherit"/>
        <family val="2"/>
      </rPr>
      <t>円</t>
    </r>
  </si>
  <si>
    <r>
      <t>393.2</t>
    </r>
    <r>
      <rPr>
        <sz val="8"/>
        <color rgb="FF666666"/>
        <rFont val="Inherit"/>
        <family val="2"/>
      </rPr>
      <t>円</t>
    </r>
  </si>
  <si>
    <r>
      <t>61.8</t>
    </r>
    <r>
      <rPr>
        <sz val="8"/>
        <color rgb="FF666666"/>
        <rFont val="Inherit"/>
        <family val="2"/>
      </rPr>
      <t>円</t>
    </r>
  </si>
  <si>
    <r>
      <t>438.8</t>
    </r>
    <r>
      <rPr>
        <sz val="8"/>
        <color rgb="FF666666"/>
        <rFont val="Inherit"/>
        <family val="2"/>
      </rPr>
      <t>円</t>
    </r>
  </si>
  <si>
    <r>
      <t>68.5</t>
    </r>
    <r>
      <rPr>
        <sz val="8"/>
        <color rgb="FF666666"/>
        <rFont val="Inherit"/>
        <family val="2"/>
      </rPr>
      <t>円</t>
    </r>
  </si>
  <si>
    <r>
      <t>488.3</t>
    </r>
    <r>
      <rPr>
        <sz val="8"/>
        <color rgb="FF666666"/>
        <rFont val="Inherit"/>
        <family val="2"/>
      </rPr>
      <t>円</t>
    </r>
  </si>
  <si>
    <r>
      <t>72.0</t>
    </r>
    <r>
      <rPr>
        <sz val="8"/>
        <color rgb="FF666666"/>
        <rFont val="Inherit"/>
        <family val="2"/>
      </rPr>
      <t>円</t>
    </r>
  </si>
  <si>
    <r>
      <t>539.7</t>
    </r>
    <r>
      <rPr>
        <sz val="8"/>
        <color rgb="FF666666"/>
        <rFont val="Inherit"/>
        <family val="2"/>
      </rPr>
      <t>円</t>
    </r>
  </si>
  <si>
    <r>
      <t>76.4</t>
    </r>
    <r>
      <rPr>
        <sz val="8"/>
        <color rgb="FF666666"/>
        <rFont val="Inherit"/>
        <family val="2"/>
      </rPr>
      <t>円</t>
    </r>
  </si>
  <si>
    <r>
      <t>593.3</t>
    </r>
    <r>
      <rPr>
        <sz val="8"/>
        <color rgb="FF666666"/>
        <rFont val="Inherit"/>
        <family val="2"/>
      </rPr>
      <t>円</t>
    </r>
  </si>
  <si>
    <r>
      <t>87.5</t>
    </r>
    <r>
      <rPr>
        <sz val="8"/>
        <color rgb="FF666666"/>
        <rFont val="Inherit"/>
        <family val="2"/>
      </rPr>
      <t>円</t>
    </r>
  </si>
  <si>
    <r>
      <t>658.7</t>
    </r>
    <r>
      <rPr>
        <sz val="8"/>
        <color rgb="FF666666"/>
        <rFont val="Inherit"/>
        <family val="2"/>
      </rPr>
      <t>円</t>
    </r>
  </si>
  <si>
    <r>
      <t>96.1</t>
    </r>
    <r>
      <rPr>
        <sz val="8"/>
        <color rgb="FF666666"/>
        <rFont val="Inherit"/>
        <family val="2"/>
      </rPr>
      <t>円</t>
    </r>
  </si>
  <si>
    <r>
      <t>727.6</t>
    </r>
    <r>
      <rPr>
        <sz val="8"/>
        <color rgb="FF666666"/>
        <rFont val="Inherit"/>
        <family val="2"/>
      </rPr>
      <t>円</t>
    </r>
  </si>
  <si>
    <r>
      <t>120.2</t>
    </r>
    <r>
      <rPr>
        <sz val="8"/>
        <color rgb="FF666666"/>
        <rFont val="Inherit"/>
        <family val="2"/>
      </rPr>
      <t>円</t>
    </r>
  </si>
  <si>
    <r>
      <t>820.1</t>
    </r>
    <r>
      <rPr>
        <sz val="8"/>
        <color rgb="FF666666"/>
        <rFont val="Inherit"/>
        <family val="2"/>
      </rPr>
      <t>円</t>
    </r>
  </si>
  <si>
    <r>
      <t>163.8</t>
    </r>
    <r>
      <rPr>
        <sz val="8"/>
        <color rgb="FF666666"/>
        <rFont val="Inherit"/>
        <family val="2"/>
      </rPr>
      <t>円</t>
    </r>
  </si>
  <si>
    <r>
      <t>949.7</t>
    </r>
    <r>
      <rPr>
        <sz val="8"/>
        <color rgb="FF666666"/>
        <rFont val="Inherit"/>
        <family val="2"/>
      </rPr>
      <t>円</t>
    </r>
  </si>
  <si>
    <r>
      <t>208.8</t>
    </r>
    <r>
      <rPr>
        <sz val="8"/>
        <color rgb="FF666666"/>
        <rFont val="Inherit"/>
        <family val="2"/>
      </rPr>
      <t>円</t>
    </r>
  </si>
  <si>
    <r>
      <t>1,110.1</t>
    </r>
    <r>
      <rPr>
        <sz val="8"/>
        <color rgb="FF666666"/>
        <rFont val="Inherit"/>
        <family val="2"/>
      </rPr>
      <t>円</t>
    </r>
  </si>
  <si>
    <r>
      <t>222.5</t>
    </r>
    <r>
      <rPr>
        <sz val="8"/>
        <color rgb="FF666666"/>
        <rFont val="Inherit"/>
        <family val="2"/>
      </rPr>
      <t>円</t>
    </r>
  </si>
  <si>
    <t>18.75 円</t>
  </si>
  <si>
    <t>20.75 円</t>
  </si>
  <si>
    <t>21.75 円</t>
  </si>
  <si>
    <t>23.00 円</t>
  </si>
  <si>
    <t>26.50 円</t>
  </si>
  <si>
    <t>29.00 円</t>
  </si>
  <si>
    <t>36.50 円</t>
  </si>
  <si>
    <t>50.00 円</t>
  </si>
  <si>
    <t>64.00 円</t>
  </si>
  <si>
    <r>
      <t>51.0</t>
    </r>
    <r>
      <rPr>
        <sz val="8"/>
        <color rgb="FF666666"/>
        <rFont val="Inherit"/>
        <family val="2"/>
      </rPr>
      <t>円</t>
    </r>
  </si>
  <si>
    <r>
      <t>39.4</t>
    </r>
    <r>
      <rPr>
        <sz val="8"/>
        <color rgb="FF666666"/>
        <rFont val="Inherit"/>
        <family val="2"/>
      </rPr>
      <t>円</t>
    </r>
  </si>
  <si>
    <r>
      <t>73.1</t>
    </r>
    <r>
      <rPr>
        <sz val="8"/>
        <color rgb="FF666666"/>
        <rFont val="Inherit"/>
        <family val="2"/>
      </rPr>
      <t>円</t>
    </r>
  </si>
  <si>
    <r>
      <t>45.4</t>
    </r>
    <r>
      <rPr>
        <sz val="8"/>
        <color rgb="FF666666"/>
        <rFont val="Inherit"/>
        <family val="2"/>
      </rPr>
      <t>円</t>
    </r>
  </si>
  <si>
    <r>
      <t>56.7</t>
    </r>
    <r>
      <rPr>
        <sz val="8"/>
        <color rgb="FF666666"/>
        <rFont val="Inherit"/>
        <family val="2"/>
      </rPr>
      <t>円</t>
    </r>
  </si>
  <si>
    <r>
      <t>41.3</t>
    </r>
    <r>
      <rPr>
        <sz val="8"/>
        <color rgb="FF666666"/>
        <rFont val="Inherit"/>
        <family val="2"/>
      </rPr>
      <t>円</t>
    </r>
  </si>
  <si>
    <t>ROE</t>
    <phoneticPr fontId="3"/>
  </si>
  <si>
    <r>
      <t>77.4</t>
    </r>
    <r>
      <rPr>
        <sz val="8"/>
        <color rgb="FF666666"/>
        <rFont val="Inherit"/>
        <family val="2"/>
      </rPr>
      <t>円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</si>
</sst>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0.0%"/>
    <numFmt numFmtId="178" formatCode="0.0"/>
  </numFmts>
  <fonts count="1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0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8"/>
      <color rgb="FF666666"/>
      <name val="Inherit"/>
      <family val="2"/>
    </font>
    <font>
      <sz val="9"/>
      <color rgb="FFFF0000"/>
      <name val="Inherit"/>
      <family val="2"/>
    </font>
    <font>
      <sz val="9"/>
      <color rgb="FF333333"/>
      <name val="Inherit"/>
      <family val="2"/>
    </font>
    <font>
      <b/>
      <sz val="9"/>
      <color rgb="FF333333"/>
      <name val="Inherit"/>
      <family val="2"/>
    </font>
    <font>
      <sz val="8"/>
      <color theme="1"/>
      <name val="Yu Gothic"/>
      <family val="2"/>
      <scheme val="minor"/>
    </font>
    <font>
      <b/>
      <sz val="10"/>
      <color theme="1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DE9D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00FFCC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degree="180">
        <stop position="0">
          <color rgb="FFFFC000"/>
        </stop>
        <stop position="1">
          <color theme="0"/>
        </stop>
      </gradientFill>
    </fill>
    <fill>
      <patternFill patternType="solid">
        <fgColor rgb="FF00FFCC"/>
        <bgColor auto="1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 style="medium">
        <color rgb="FFC3C3C3"/>
      </left>
      <right/>
      <top style="medium">
        <color rgb="FFC3C3C3"/>
      </top>
      <bottom style="medium">
        <color rgb="FFC3C3C3"/>
      </bottom>
      <diagonal/>
    </border>
    <border>
      <left style="mediumDashed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/>
      <top style="medium">
        <color rgb="FFC3C3C3"/>
      </top>
      <bottom style="medium">
        <color rgb="FFC3C3C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7" fontId="2" fillId="0" borderId="0" xfId="2" applyNumberFormat="1" applyFont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38" fontId="2" fillId="0" borderId="0" xfId="1" applyFont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78" fontId="2" fillId="4" borderId="0" xfId="0" applyNumberFormat="1" applyFont="1" applyFill="1" applyAlignment="1">
      <alignment vertical="center"/>
    </xf>
    <xf numFmtId="177" fontId="2" fillId="4" borderId="0" xfId="2" applyNumberFormat="1" applyFont="1" applyFill="1" applyAlignment="1">
      <alignment vertical="center"/>
    </xf>
    <xf numFmtId="178" fontId="2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78" fontId="8" fillId="4" borderId="0" xfId="0" applyNumberFormat="1" applyFont="1" applyFill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" fontId="11" fillId="6" borderId="2" xfId="0" applyNumberFormat="1" applyFont="1" applyFill="1" applyBorder="1" applyAlignment="1">
      <alignment horizontal="left" vertical="center"/>
    </xf>
    <xf numFmtId="3" fontId="12" fillId="6" borderId="3" xfId="0" applyNumberFormat="1" applyFont="1" applyFill="1" applyBorder="1" applyAlignment="1">
      <alignment horizontal="right" vertical="center"/>
    </xf>
    <xf numFmtId="10" fontId="11" fillId="6" borderId="4" xfId="0" applyNumberFormat="1" applyFont="1" applyFill="1" applyBorder="1" applyAlignment="1">
      <alignment horizontal="right" vertical="center"/>
    </xf>
    <xf numFmtId="10" fontId="10" fillId="6" borderId="4" xfId="0" applyNumberFormat="1" applyFont="1" applyFill="1" applyBorder="1" applyAlignment="1">
      <alignment horizontal="right" vertical="center"/>
    </xf>
    <xf numFmtId="0" fontId="11" fillId="6" borderId="3" xfId="0" applyFont="1" applyFill="1" applyBorder="1" applyAlignment="1">
      <alignment horizontal="right" vertical="center"/>
    </xf>
    <xf numFmtId="17" fontId="11" fillId="7" borderId="2" xfId="0" applyNumberFormat="1" applyFont="1" applyFill="1" applyBorder="1" applyAlignment="1">
      <alignment horizontal="left" vertical="center"/>
    </xf>
    <xf numFmtId="3" fontId="12" fillId="7" borderId="3" xfId="0" applyNumberFormat="1" applyFont="1" applyFill="1" applyBorder="1" applyAlignment="1">
      <alignment horizontal="right" vertical="center"/>
    </xf>
    <xf numFmtId="10" fontId="10" fillId="7" borderId="4" xfId="0" applyNumberFormat="1" applyFont="1" applyFill="1" applyBorder="1" applyAlignment="1">
      <alignment horizontal="right" vertical="center"/>
    </xf>
    <xf numFmtId="10" fontId="11" fillId="7" borderId="4" xfId="0" applyNumberFormat="1" applyFont="1" applyFill="1" applyBorder="1" applyAlignment="1">
      <alignment horizontal="right" vertical="center"/>
    </xf>
    <xf numFmtId="0" fontId="11" fillId="7" borderId="3" xfId="0" applyFont="1" applyFill="1" applyBorder="1" applyAlignment="1">
      <alignment horizontal="right" vertical="center"/>
    </xf>
    <xf numFmtId="0" fontId="11" fillId="6" borderId="2" xfId="0" applyFont="1" applyFill="1" applyBorder="1" applyAlignment="1">
      <alignment horizontal="right" vertical="center"/>
    </xf>
    <xf numFmtId="0" fontId="11" fillId="7" borderId="2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38" fontId="2" fillId="8" borderId="0" xfId="1" applyFont="1" applyFill="1" applyAlignment="1">
      <alignment vertical="center"/>
    </xf>
    <xf numFmtId="178" fontId="2" fillId="8" borderId="0" xfId="0" applyNumberFormat="1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17" fontId="11" fillId="9" borderId="5" xfId="0" applyNumberFormat="1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right" vertical="center" wrapText="1"/>
    </xf>
    <xf numFmtId="0" fontId="11" fillId="10" borderId="5" xfId="0" applyFont="1" applyFill="1" applyBorder="1" applyAlignment="1">
      <alignment horizontal="left" vertical="center" wrapText="1"/>
    </xf>
    <xf numFmtId="38" fontId="2" fillId="11" borderId="0" xfId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8" fontId="2" fillId="2" borderId="0" xfId="1" applyFont="1" applyFill="1" applyAlignment="1">
      <alignment vertical="center"/>
    </xf>
    <xf numFmtId="38" fontId="5" fillId="0" borderId="0" xfId="1" applyFont="1" applyAlignment="1">
      <alignment vertical="center"/>
    </xf>
    <xf numFmtId="38" fontId="2" fillId="4" borderId="0" xfId="1" applyFont="1" applyFill="1" applyAlignment="1">
      <alignment horizontal="center" vertical="center"/>
    </xf>
    <xf numFmtId="177" fontId="2" fillId="3" borderId="0" xfId="2" applyNumberFormat="1" applyFont="1" applyFill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177" fontId="2" fillId="0" borderId="0" xfId="2" applyNumberFormat="1" applyFont="1" applyAlignment="1">
      <alignment horizontal="center" vertical="center"/>
    </xf>
    <xf numFmtId="177" fontId="2" fillId="13" borderId="9" xfId="0" applyNumberFormat="1" applyFont="1" applyFill="1" applyBorder="1" applyAlignment="1">
      <alignment vertical="center"/>
    </xf>
    <xf numFmtId="177" fontId="2" fillId="13" borderId="11" xfId="0" applyNumberFormat="1" applyFont="1" applyFill="1" applyBorder="1" applyAlignment="1">
      <alignment vertical="center"/>
    </xf>
    <xf numFmtId="38" fontId="2" fillId="13" borderId="11" xfId="0" applyNumberFormat="1" applyFont="1" applyFill="1" applyBorder="1" applyAlignment="1">
      <alignment vertical="center"/>
    </xf>
    <xf numFmtId="177" fontId="2" fillId="13" borderId="14" xfId="0" applyNumberFormat="1" applyFont="1" applyFill="1" applyBorder="1" applyAlignment="1">
      <alignment vertical="center"/>
    </xf>
    <xf numFmtId="9" fontId="2" fillId="0" borderId="0" xfId="2" applyFont="1" applyAlignment="1">
      <alignment vertical="center"/>
    </xf>
    <xf numFmtId="0" fontId="11" fillId="6" borderId="2" xfId="0" applyFont="1" applyFill="1" applyBorder="1" applyAlignment="1">
      <alignment horizontal="left" vertical="center"/>
    </xf>
    <xf numFmtId="177" fontId="14" fillId="12" borderId="0" xfId="2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2" fillId="0" borderId="0" xfId="0" applyFont="1" applyAlignment="1">
      <alignment vertical="top"/>
    </xf>
    <xf numFmtId="56" fontId="2" fillId="0" borderId="0" xfId="0" applyNumberFormat="1" applyFont="1" applyAlignment="1">
      <alignment horizontal="center" vertical="center"/>
    </xf>
    <xf numFmtId="9" fontId="2" fillId="0" borderId="0" xfId="2" applyFont="1" applyAlignment="1">
      <alignment horizontal="center" vertical="center"/>
    </xf>
    <xf numFmtId="177" fontId="2" fillId="11" borderId="0" xfId="2" applyNumberFormat="1" applyFont="1" applyFill="1" applyAlignment="1">
      <alignment vertical="center"/>
    </xf>
    <xf numFmtId="56" fontId="5" fillId="0" borderId="0" xfId="0" applyNumberFormat="1" applyFont="1" applyAlignment="1">
      <alignment vertical="center"/>
    </xf>
    <xf numFmtId="38" fontId="5" fillId="14" borderId="0" xfId="1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left" vertical="center"/>
    </xf>
    <xf numFmtId="56" fontId="0" fillId="0" borderId="0" xfId="0" applyNumberFormat="1"/>
    <xf numFmtId="56" fontId="2" fillId="0" borderId="0" xfId="0" applyNumberFormat="1" applyFont="1" applyAlignment="1">
      <alignment vertical="center"/>
    </xf>
    <xf numFmtId="177" fontId="2" fillId="15" borderId="0" xfId="0" applyNumberFormat="1" applyFont="1" applyFill="1" applyAlignment="1">
      <alignment horizontal="center" vertical="center"/>
    </xf>
    <xf numFmtId="177" fontId="2" fillId="15" borderId="0" xfId="2" applyNumberFormat="1" applyFont="1" applyFill="1" applyAlignment="1">
      <alignment horizontal="center" vertical="center"/>
    </xf>
    <xf numFmtId="9" fontId="2" fillId="0" borderId="0" xfId="2" applyFont="1" applyFill="1" applyAlignment="1">
      <alignment horizontal="center" vertical="center"/>
    </xf>
    <xf numFmtId="0" fontId="2" fillId="13" borderId="7" xfId="0" applyFont="1" applyFill="1" applyBorder="1" applyAlignment="1">
      <alignment vertical="center" wrapText="1"/>
    </xf>
    <xf numFmtId="0" fontId="2" fillId="13" borderId="8" xfId="0" applyFont="1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13" borderId="10" xfId="0" applyFont="1" applyFill="1" applyBorder="1" applyAlignment="1">
      <alignment vertical="center" wrapText="1"/>
    </xf>
    <xf numFmtId="0" fontId="2" fillId="13" borderId="0" xfId="0" applyFont="1" applyFill="1" applyAlignment="1">
      <alignment vertical="center" wrapText="1"/>
    </xf>
    <xf numFmtId="0" fontId="2" fillId="13" borderId="12" xfId="0" applyFont="1" applyFill="1" applyBorder="1" applyAlignment="1">
      <alignment vertical="center" wrapText="1"/>
    </xf>
    <xf numFmtId="0" fontId="2" fillId="13" borderId="13" xfId="0" applyFont="1" applyFill="1" applyBorder="1" applyAlignment="1">
      <alignment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9331732469612"/>
          <c:y val="5.1825677267373381E-2"/>
          <c:w val="0.79741534967703487"/>
          <c:h val="0.72196358847370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512-43D7-8D6C-CB9275B2028C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054-423B-B144-E63C5B276CF7}"/>
              </c:ext>
            </c:extLst>
          </c:dPt>
          <c:cat>
            <c:numRef>
              <c:f>テンプレート!$E$9:$E$29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テンプレート!$J$9:$J$29</c:f>
              <c:numCache>
                <c:formatCode>#,##0_);[Red]\(#,##0\)</c:formatCode>
                <c:ptCount val="21"/>
                <c:pt idx="0">
                  <c:v>2698</c:v>
                </c:pt>
                <c:pt idx="1">
                  <c:v>2962</c:v>
                </c:pt>
                <c:pt idx="2">
                  <c:v>2710</c:v>
                </c:pt>
                <c:pt idx="3">
                  <c:v>2482</c:v>
                </c:pt>
                <c:pt idx="4">
                  <c:v>2742</c:v>
                </c:pt>
                <c:pt idx="5">
                  <c:v>4403</c:v>
                </c:pt>
                <c:pt idx="6">
                  <c:v>5044</c:v>
                </c:pt>
                <c:pt idx="7">
                  <c:v>5586</c:v>
                </c:pt>
                <c:pt idx="8">
                  <c:v>5876</c:v>
                </c:pt>
                <c:pt idx="9">
                  <c:v>6233</c:v>
                </c:pt>
                <c:pt idx="10">
                  <c:v>7142</c:v>
                </c:pt>
                <c:pt idx="11">
                  <c:v>7844</c:v>
                </c:pt>
                <c:pt idx="12">
                  <c:v>9809</c:v>
                </c:pt>
                <c:pt idx="13">
                  <c:v>13369</c:v>
                </c:pt>
                <c:pt idx="14">
                  <c:v>17039</c:v>
                </c:pt>
                <c:pt idx="15">
                  <c:v>19084</c:v>
                </c:pt>
                <c:pt idx="16">
                  <c:v>19902.365226666669</c:v>
                </c:pt>
                <c:pt idx="17">
                  <c:v>21295.530792533333</c:v>
                </c:pt>
                <c:pt idx="18">
                  <c:v>22786.217948010668</c:v>
                </c:pt>
                <c:pt idx="19">
                  <c:v>24381.253204371416</c:v>
                </c:pt>
                <c:pt idx="20">
                  <c:v>26087.940928677421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テンプレート!$L$1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テンプレート!$E$9:$E$29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テンプレート!$L$9:$L$29</c:f>
              <c:numCache>
                <c:formatCode>0.0</c:formatCode>
                <c:ptCount val="21"/>
                <c:pt idx="0">
                  <c:v>33.1</c:v>
                </c:pt>
                <c:pt idx="1">
                  <c:v>36.299999999999997</c:v>
                </c:pt>
                <c:pt idx="2">
                  <c:v>33.200000000000003</c:v>
                </c:pt>
                <c:pt idx="3">
                  <c:v>30.4</c:v>
                </c:pt>
                <c:pt idx="4">
                  <c:v>33.6</c:v>
                </c:pt>
                <c:pt idx="5">
                  <c:v>54</c:v>
                </c:pt>
                <c:pt idx="6">
                  <c:v>61.8</c:v>
                </c:pt>
                <c:pt idx="7">
                  <c:v>68.5</c:v>
                </c:pt>
                <c:pt idx="8">
                  <c:v>72</c:v>
                </c:pt>
                <c:pt idx="9">
                  <c:v>76.400000000000006</c:v>
                </c:pt>
                <c:pt idx="10">
                  <c:v>87.5</c:v>
                </c:pt>
                <c:pt idx="11">
                  <c:v>96.1</c:v>
                </c:pt>
                <c:pt idx="12">
                  <c:v>120.2</c:v>
                </c:pt>
                <c:pt idx="13">
                  <c:v>163.80000000000001</c:v>
                </c:pt>
                <c:pt idx="14">
                  <c:v>208.8</c:v>
                </c:pt>
                <c:pt idx="15" formatCode="#,##0_);[Red]\(#,##0\)">
                  <c:v>233.86666666666667</c:v>
                </c:pt>
                <c:pt idx="16">
                  <c:v>243.88836547496925</c:v>
                </c:pt>
                <c:pt idx="17">
                  <c:v>260.96055105821711</c:v>
                </c:pt>
                <c:pt idx="18">
                  <c:v>279.22778963229229</c:v>
                </c:pt>
                <c:pt idx="19">
                  <c:v>298.77373490655276</c:v>
                </c:pt>
                <c:pt idx="20">
                  <c:v>319.6878963500115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テンプレート!$Q$1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テンプレート!$E$9:$E$29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テンプレート!$Q$9:$Q$29</c:f>
              <c:numCache>
                <c:formatCode>General</c:formatCode>
                <c:ptCount val="21"/>
                <c:pt idx="6" formatCode="#,##0_);[Red]\(#,##0\)">
                  <c:v>18.75</c:v>
                </c:pt>
                <c:pt idx="7" formatCode="#,##0_);[Red]\(#,##0\)">
                  <c:v>20.75</c:v>
                </c:pt>
                <c:pt idx="8" formatCode="#,##0_);[Red]\(#,##0\)">
                  <c:v>21.75</c:v>
                </c:pt>
                <c:pt idx="9" formatCode="#,##0_);[Red]\(#,##0\)">
                  <c:v>23</c:v>
                </c:pt>
                <c:pt idx="10" formatCode="#,##0_);[Red]\(#,##0\)">
                  <c:v>26.5</c:v>
                </c:pt>
                <c:pt idx="11" formatCode="#,##0_);[Red]\(#,##0\)">
                  <c:v>29</c:v>
                </c:pt>
                <c:pt idx="12" formatCode="#,##0_);[Red]\(#,##0\)">
                  <c:v>36.5</c:v>
                </c:pt>
                <c:pt idx="13" formatCode="#,##0_);[Red]\(#,##0\)">
                  <c:v>50</c:v>
                </c:pt>
                <c:pt idx="14" formatCode="#,##0_);[Red]\(#,##0\)">
                  <c:v>64</c:v>
                </c:pt>
                <c:pt idx="15" formatCode="#,##0_);[Red]\(#,##0\)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9D-487F-941D-43D6DC8C1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3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38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2998641127305909E-2"/>
          <c:y val="4.0195876575498717E-2"/>
          <c:w val="0.39483702835017964"/>
          <c:h val="7.4751353755199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0022069040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6391-47B8-AFB8-1A849F3892A3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534-4061-BB51-0A5C04010FCA}"/>
              </c:ext>
            </c:extLst>
          </c:dPt>
          <c:cat>
            <c:numRef>
              <c:f>テンプレート!$E$9:$E$29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テンプレート!$F$9:$F$29</c:f>
              <c:numCache>
                <c:formatCode>#,##0_);[Red]\(#,##0\)</c:formatCode>
                <c:ptCount val="21"/>
                <c:pt idx="0">
                  <c:v>32241</c:v>
                </c:pt>
                <c:pt idx="1">
                  <c:v>34314</c:v>
                </c:pt>
                <c:pt idx="2">
                  <c:v>34811</c:v>
                </c:pt>
                <c:pt idx="3">
                  <c:v>33319</c:v>
                </c:pt>
                <c:pt idx="4">
                  <c:v>37010</c:v>
                </c:pt>
                <c:pt idx="5">
                  <c:v>43971</c:v>
                </c:pt>
                <c:pt idx="6">
                  <c:v>45057</c:v>
                </c:pt>
                <c:pt idx="7">
                  <c:v>48137</c:v>
                </c:pt>
                <c:pt idx="8">
                  <c:v>48426</c:v>
                </c:pt>
                <c:pt idx="9">
                  <c:v>49577</c:v>
                </c:pt>
                <c:pt idx="10">
                  <c:v>52077</c:v>
                </c:pt>
                <c:pt idx="11">
                  <c:v>56083</c:v>
                </c:pt>
                <c:pt idx="12">
                  <c:v>66969</c:v>
                </c:pt>
                <c:pt idx="13">
                  <c:v>92307</c:v>
                </c:pt>
                <c:pt idx="14">
                  <c:v>105815</c:v>
                </c:pt>
                <c:pt idx="15">
                  <c:v>122370.66666666667</c:v>
                </c:pt>
                <c:pt idx="16">
                  <c:v>130936.61333333334</c:v>
                </c:pt>
                <c:pt idx="17">
                  <c:v>140102.17626666668</c:v>
                </c:pt>
                <c:pt idx="18">
                  <c:v>149909.32860533334</c:v>
                </c:pt>
                <c:pt idx="19">
                  <c:v>160402.98160770669</c:v>
                </c:pt>
                <c:pt idx="20">
                  <c:v>171631.19032024618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テンプレート!$H$1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テンプレート!$E$9:$E$29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テンプレート!$H$9:$H$29</c:f>
              <c:numCache>
                <c:formatCode>#,##0_);[Red]\(#,##0\)</c:formatCode>
                <c:ptCount val="21"/>
                <c:pt idx="0">
                  <c:v>4061</c:v>
                </c:pt>
                <c:pt idx="1">
                  <c:v>4405</c:v>
                </c:pt>
                <c:pt idx="2">
                  <c:v>3896</c:v>
                </c:pt>
                <c:pt idx="3">
                  <c:v>3561</c:v>
                </c:pt>
                <c:pt idx="4">
                  <c:v>4476</c:v>
                </c:pt>
                <c:pt idx="5">
                  <c:v>6883</c:v>
                </c:pt>
                <c:pt idx="6">
                  <c:v>7394</c:v>
                </c:pt>
                <c:pt idx="7">
                  <c:v>8378</c:v>
                </c:pt>
                <c:pt idx="8">
                  <c:v>8339</c:v>
                </c:pt>
                <c:pt idx="9">
                  <c:v>8807</c:v>
                </c:pt>
                <c:pt idx="10">
                  <c:v>9553</c:v>
                </c:pt>
                <c:pt idx="11">
                  <c:v>10603</c:v>
                </c:pt>
                <c:pt idx="12">
                  <c:v>13526</c:v>
                </c:pt>
                <c:pt idx="13">
                  <c:v>19170</c:v>
                </c:pt>
                <c:pt idx="14">
                  <c:v>23955</c:v>
                </c:pt>
                <c:pt idx="15">
                  <c:v>30113.333333333332</c:v>
                </c:pt>
                <c:pt idx="16">
                  <c:v>28936.991546666668</c:v>
                </c:pt>
                <c:pt idx="17">
                  <c:v>30962.580954933335</c:v>
                </c:pt>
                <c:pt idx="18">
                  <c:v>33129.961621778668</c:v>
                </c:pt>
                <c:pt idx="19">
                  <c:v>35449.058935303183</c:v>
                </c:pt>
                <c:pt idx="20">
                  <c:v>37930.49306077441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テンプレート!$E$9:$E$29</c:f>
              <c:numCache>
                <c:formatCode>yyyy"年"m"月";@</c:formatCode>
                <c:ptCount val="21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  <c:pt idx="20" formatCode="General">
                  <c:v>2027</c:v>
                </c:pt>
              </c:numCache>
            </c:numRef>
          </c:cat>
          <c:val>
            <c:numRef>
              <c:f>テンプレート!$J$9:$J$29</c:f>
              <c:numCache>
                <c:formatCode>#,##0_);[Red]\(#,##0\)</c:formatCode>
                <c:ptCount val="21"/>
                <c:pt idx="0">
                  <c:v>2698</c:v>
                </c:pt>
                <c:pt idx="1">
                  <c:v>2962</c:v>
                </c:pt>
                <c:pt idx="2">
                  <c:v>2710</c:v>
                </c:pt>
                <c:pt idx="3">
                  <c:v>2482</c:v>
                </c:pt>
                <c:pt idx="4">
                  <c:v>2742</c:v>
                </c:pt>
                <c:pt idx="5">
                  <c:v>4403</c:v>
                </c:pt>
                <c:pt idx="6">
                  <c:v>5044</c:v>
                </c:pt>
                <c:pt idx="7">
                  <c:v>5586</c:v>
                </c:pt>
                <c:pt idx="8">
                  <c:v>5876</c:v>
                </c:pt>
                <c:pt idx="9">
                  <c:v>6233</c:v>
                </c:pt>
                <c:pt idx="10">
                  <c:v>7142</c:v>
                </c:pt>
                <c:pt idx="11">
                  <c:v>7844</c:v>
                </c:pt>
                <c:pt idx="12">
                  <c:v>9809</c:v>
                </c:pt>
                <c:pt idx="13">
                  <c:v>13369</c:v>
                </c:pt>
                <c:pt idx="14">
                  <c:v>17039</c:v>
                </c:pt>
                <c:pt idx="15">
                  <c:v>19084</c:v>
                </c:pt>
                <c:pt idx="16">
                  <c:v>19902.365226666669</c:v>
                </c:pt>
                <c:pt idx="17">
                  <c:v>21295.530792533333</c:v>
                </c:pt>
                <c:pt idx="18">
                  <c:v>22786.217948010668</c:v>
                </c:pt>
                <c:pt idx="19">
                  <c:v>24381.253204371416</c:v>
                </c:pt>
                <c:pt idx="20">
                  <c:v>26087.940928677421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B-47D2-9CA5-229956E45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2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6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27967025512"/>
          <c:y val="4.7548520102807218E-2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28576</xdr:colOff>
      <xdr:row>16</xdr:row>
      <xdr:rowOff>28575</xdr:rowOff>
    </xdr:from>
    <xdr:to>
      <xdr:col>29</xdr:col>
      <xdr:colOff>600076</xdr:colOff>
      <xdr:row>35</xdr:row>
      <xdr:rowOff>123825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98EBF64-CBC3-4093-A874-4519A39ED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28575</xdr:colOff>
      <xdr:row>1</xdr:row>
      <xdr:rowOff>57150</xdr:rowOff>
    </xdr:from>
    <xdr:to>
      <xdr:col>29</xdr:col>
      <xdr:colOff>571500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F8B5981-8E1B-477E-8346-2831193FAE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0.55496</cdr:x>
      <cdr:y>0.01499</cdr:y>
    </cdr:from>
    <cdr:to>
      <cdr:x>0.84948</cdr:x>
      <cdr:y>0.14206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A89A53E-01AA-4469-8E44-A44914D4F45F}"/>
            </a:ext>
          </a:extLst>
        </cdr:cNvPr>
        <cdr:cNvSpPr txBox="1"/>
      </cdr:nvSpPr>
      <cdr:spPr>
        <a:xfrm xmlns:a="http://schemas.openxmlformats.org/drawingml/2006/main">
          <a:off x="2965443" y="41263"/>
          <a:ext cx="1573764" cy="34977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 b="1"/>
            <a:t>ワークマン（</a:t>
          </a:r>
          <a:r>
            <a:rPr kumimoji="1" lang="en-US" altLang="ja-JP" sz="1200" b="1"/>
            <a:t>7564</a:t>
          </a:r>
          <a:r>
            <a:rPr kumimoji="1" lang="ja-JP" altLang="en-US" sz="1200" b="1"/>
            <a:t>）</a:t>
          </a:r>
        </a:p>
      </cdr:txBody>
    </cdr:sp>
  </cdr:relSizeAnchor>
  <cdr:relSizeAnchor xmlns:cdr="http://schemas.openxmlformats.org/drawingml/2006/chartDrawing">
    <cdr:from>
      <cdr:x>0.25134</cdr:x>
      <cdr:y>0.49481</cdr:y>
    </cdr:from>
    <cdr:to>
      <cdr:x>0.82175</cdr:x>
      <cdr:y>0.61592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99BF87D2-0DF1-4D06-B88F-1CEC468F4EA5}"/>
            </a:ext>
          </a:extLst>
        </cdr:cNvPr>
        <cdr:cNvCxnSpPr/>
      </cdr:nvCxnSpPr>
      <cdr:spPr>
        <a:xfrm xmlns:a="http://schemas.openxmlformats.org/drawingml/2006/main" flipV="1">
          <a:off x="1343033" y="1362075"/>
          <a:ext cx="3047992" cy="33338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0.6221</cdr:x>
      <cdr:y>0.12111</cdr:y>
    </cdr:from>
    <cdr:to>
      <cdr:x>0.89661</cdr:x>
      <cdr:y>0.42561</cdr:y>
    </cdr:to>
    <cdr:cxnSp macro="">
      <cdr:nvCxnSpPr>
        <cdr:cNvPr id="6" name="直線コネクタ 5">
          <a:extLst xmlns:a="http://schemas.openxmlformats.org/drawingml/2006/main">
            <a:ext uri="{FF2B5EF4-FFF2-40B4-BE49-F238E27FC236}">
              <a16:creationId xmlns:a16="http://schemas.microsoft.com/office/drawing/2014/main" id="{9C7E9802-9B19-44C5-89AC-04693D96868B}"/>
            </a:ext>
          </a:extLst>
        </cdr:cNvPr>
        <cdr:cNvCxnSpPr/>
      </cdr:nvCxnSpPr>
      <cdr:spPr>
        <a:xfrm xmlns:a="http://schemas.openxmlformats.org/drawingml/2006/main" flipV="1">
          <a:off x="3324225" y="333375"/>
          <a:ext cx="1466850" cy="8382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FEDC9-5FBC-4180-80CC-489877B79D17}">
  <dimension ref="A1:AA46"/>
  <sheetViews>
    <sheetView tabSelected="1"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A6" sqref="A6"/>
    </sheetView>
  </sheetViews>
  <sheetFormatPr defaultRowHeight="12"/>
  <cols>
    <col min="1" max="1" width="9.375" style="1" customWidth="1"/>
    <col min="2" max="2" width="5.375" style="16" customWidth="1"/>
    <col min="3" max="3" width="7.875" style="16" customWidth="1"/>
    <col min="4" max="4" width="6.375" style="16" customWidth="1"/>
    <col min="5" max="5" width="9" style="16" bestFit="1" customWidth="1"/>
    <col min="6" max="6" width="7" style="16" customWidth="1"/>
    <col min="7" max="7" width="6.875" style="35" customWidth="1"/>
    <col min="8" max="8" width="5.875" style="16" customWidth="1"/>
    <col min="9" max="9" width="6.625" style="43" customWidth="1"/>
    <col min="10" max="10" width="6.125" style="16" customWidth="1"/>
    <col min="11" max="11" width="6.5" style="16" customWidth="1"/>
    <col min="12" max="12" width="6.375" style="16" customWidth="1"/>
    <col min="13" max="13" width="6.75" style="16" customWidth="1"/>
    <col min="14" max="14" width="4.75" style="16" bestFit="1" customWidth="1"/>
    <col min="15" max="15" width="5.125" style="16" customWidth="1"/>
    <col min="16" max="16" width="4.125" style="45" customWidth="1"/>
    <col min="17" max="17" width="4.125" style="16" customWidth="1"/>
    <col min="18" max="18" width="4.75" style="16" customWidth="1"/>
    <col min="19" max="19" width="6.875" style="45" customWidth="1"/>
    <col min="20" max="20" width="5.5" style="45" customWidth="1"/>
    <col min="21" max="21" width="3.5" style="16" customWidth="1"/>
    <col min="22" max="22" width="6.375" style="45" customWidth="1"/>
    <col min="23" max="30" width="9" style="16"/>
    <col min="31" max="31" width="5.125" style="16" customWidth="1"/>
    <col min="32" max="16384" width="9" style="16"/>
  </cols>
  <sheetData>
    <row r="1" spans="1:27" s="2" customFormat="1" ht="29.25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44" t="s">
        <v>25</v>
      </c>
      <c r="H1" s="3" t="s">
        <v>3</v>
      </c>
      <c r="I1" s="6" t="s">
        <v>5</v>
      </c>
      <c r="J1" s="3" t="s">
        <v>4</v>
      </c>
      <c r="K1" s="6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11" t="s">
        <v>90</v>
      </c>
      <c r="Q1" s="3" t="s">
        <v>13</v>
      </c>
      <c r="R1" s="3" t="s">
        <v>14</v>
      </c>
      <c r="S1" s="66" t="s">
        <v>34</v>
      </c>
      <c r="T1" s="66" t="s">
        <v>35</v>
      </c>
      <c r="V1" s="66" t="s">
        <v>37</v>
      </c>
    </row>
    <row r="2" spans="1:27" ht="33.75" customHeight="1" thickBot="1">
      <c r="A2" s="59" t="s">
        <v>43</v>
      </c>
      <c r="B2" s="42">
        <v>4570</v>
      </c>
      <c r="C2" s="9"/>
      <c r="D2" s="9"/>
      <c r="E2" s="36">
        <f>+E23</f>
        <v>44256</v>
      </c>
      <c r="F2" s="48">
        <f t="shared" ref="F2:M2" si="0">+F23</f>
        <v>105815</v>
      </c>
      <c r="G2" s="72">
        <f t="shared" si="0"/>
        <v>0.14633776419989816</v>
      </c>
      <c r="H2" s="9">
        <f t="shared" si="0"/>
        <v>23955</v>
      </c>
      <c r="I2" s="49">
        <f t="shared" si="0"/>
        <v>0.22638567310872751</v>
      </c>
      <c r="J2" s="48">
        <f t="shared" si="0"/>
        <v>17039</v>
      </c>
      <c r="K2" s="49">
        <f t="shared" si="0"/>
        <v>0.16102631951991683</v>
      </c>
      <c r="L2" s="9">
        <f t="shared" si="0"/>
        <v>208.8</v>
      </c>
      <c r="M2" s="9">
        <f t="shared" si="0"/>
        <v>1110.0999999999999</v>
      </c>
      <c r="N2" s="17">
        <f t="shared" ref="N2" si="1">+B2/L2</f>
        <v>21.886973180076627</v>
      </c>
      <c r="O2" s="18">
        <f>+B2/M2</f>
        <v>4.1167462390775613</v>
      </c>
      <c r="P2" s="18"/>
      <c r="Q2" s="50">
        <f>+Q23</f>
        <v>64</v>
      </c>
      <c r="R2" s="51">
        <f t="shared" ref="R2" si="2">+Q2/B2</f>
        <v>1.400437636761488E-2</v>
      </c>
      <c r="S2" s="9">
        <f t="shared" ref="S2:V2" si="3">+S23</f>
        <v>112876</v>
      </c>
      <c r="T2" s="9">
        <f t="shared" si="3"/>
        <v>90593</v>
      </c>
      <c r="U2" s="9">
        <f t="shared" si="3"/>
        <v>0.80258868138488249</v>
      </c>
      <c r="V2" s="9">
        <f t="shared" si="3"/>
        <v>-55486</v>
      </c>
    </row>
    <row r="3" spans="1:27" ht="15.75" customHeight="1">
      <c r="A3" s="61">
        <v>44691</v>
      </c>
      <c r="B3" s="73" t="s">
        <v>28</v>
      </c>
      <c r="C3" s="74"/>
      <c r="D3" s="74"/>
      <c r="E3" s="52">
        <f>+G29</f>
        <v>7.0000000000000007E-2</v>
      </c>
      <c r="F3" s="45"/>
      <c r="G3" s="75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60"/>
      <c r="T3" s="60"/>
      <c r="U3" s="45"/>
    </row>
    <row r="4" spans="1:27" s="45" customFormat="1" ht="15.75" customHeight="1">
      <c r="A4" s="1"/>
      <c r="B4" s="77" t="s">
        <v>29</v>
      </c>
      <c r="C4" s="78"/>
      <c r="D4" s="78"/>
      <c r="E4" s="53">
        <f>+K29</f>
        <v>0.152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60"/>
      <c r="T4" s="60"/>
    </row>
    <row r="5" spans="1:27" s="45" customFormat="1" ht="15.75" customHeight="1">
      <c r="A5" s="1"/>
      <c r="B5" s="77" t="s">
        <v>30</v>
      </c>
      <c r="C5" s="78"/>
      <c r="D5" s="78"/>
      <c r="E5" s="54">
        <f>+N29</f>
        <v>20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60"/>
      <c r="T5" s="60"/>
    </row>
    <row r="6" spans="1:27" s="45" customFormat="1" ht="15.75" customHeight="1">
      <c r="A6" s="62" t="e">
        <f>+(B2-A5)/A5</f>
        <v>#DIV/0!</v>
      </c>
      <c r="B6" s="77" t="s">
        <v>31</v>
      </c>
      <c r="C6" s="78"/>
      <c r="D6" s="78"/>
      <c r="E6" s="54">
        <f>+B29</f>
        <v>6393.7579270002298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60"/>
      <c r="T6" s="60"/>
    </row>
    <row r="7" spans="1:27" s="45" customFormat="1" ht="15.75" customHeight="1" thickBot="1">
      <c r="A7" s="1"/>
      <c r="B7" s="79" t="s">
        <v>32</v>
      </c>
      <c r="C7" s="80"/>
      <c r="D7" s="80"/>
      <c r="E7" s="55">
        <f>+D29</f>
        <v>0.39907175645519249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60"/>
      <c r="T7" s="60"/>
    </row>
    <row r="8" spans="1:27">
      <c r="A8" s="34" t="s">
        <v>15</v>
      </c>
      <c r="C8" s="1" t="s">
        <v>27</v>
      </c>
      <c r="G8" s="14">
        <f>AVERAGE(G9:G21)</f>
        <v>6.4922251842871009E-2</v>
      </c>
      <c r="I8" s="14">
        <f>AVERAGE(I9:I21)</f>
        <v>0.15485120759900817</v>
      </c>
      <c r="K8" s="14">
        <f>AVERAGE(K9:K21)</f>
        <v>0.10731524706246698</v>
      </c>
      <c r="N8" s="13">
        <f>AVERAGE(N9:N21)</f>
        <v>18.960140194983129</v>
      </c>
      <c r="O8" s="13">
        <f>AVERAGE(O9:O21)</f>
        <v>2.4794083988177857</v>
      </c>
      <c r="P8" s="13"/>
    </row>
    <row r="9" spans="1:27">
      <c r="A9" s="1">
        <v>7564</v>
      </c>
      <c r="B9" s="42">
        <v>700</v>
      </c>
      <c r="C9" s="47">
        <f t="shared" ref="C9:C19" si="4">+J9/L9*1000000</f>
        <v>81510574.01812689</v>
      </c>
      <c r="E9" s="36">
        <f>+コピー!B2</f>
        <v>39142</v>
      </c>
      <c r="F9" s="32">
        <f>+コピー!C2</f>
        <v>32241</v>
      </c>
      <c r="H9" s="32">
        <f>+コピー!E2</f>
        <v>4061</v>
      </c>
      <c r="I9" s="7">
        <f>+H9/F9</f>
        <v>0.12595763158710957</v>
      </c>
      <c r="J9" s="32">
        <f>+コピー!I2</f>
        <v>2698</v>
      </c>
      <c r="K9" s="7">
        <f>+J9/F9</f>
        <v>8.3682267919729533E-2</v>
      </c>
      <c r="L9" s="33">
        <f>VALUE(SUBSTITUTE(コピー!K2,"円","　"))</f>
        <v>33.1</v>
      </c>
      <c r="M9" s="33">
        <f>VALUE(SUBSTITUTE(コピー!L2,"円","　"))</f>
        <v>250.8</v>
      </c>
      <c r="N9" s="10">
        <f t="shared" ref="N9:N24" si="5">+B9/L9</f>
        <v>21.148036253776436</v>
      </c>
      <c r="O9" s="10">
        <f>+B9/M9</f>
        <v>2.7910685805422646</v>
      </c>
      <c r="P9" s="56">
        <f>+O9/N9</f>
        <v>0.13197767145135564</v>
      </c>
    </row>
    <row r="10" spans="1:27">
      <c r="B10" s="42">
        <v>340</v>
      </c>
      <c r="C10" s="47">
        <f t="shared" si="4"/>
        <v>81597796.143250689</v>
      </c>
      <c r="E10" s="36">
        <f>+コピー!B3</f>
        <v>39508</v>
      </c>
      <c r="F10" s="32">
        <f>+コピー!C3</f>
        <v>34314</v>
      </c>
      <c r="G10" s="7">
        <f>+(F10-F9)/F9</f>
        <v>6.4297013119940447E-2</v>
      </c>
      <c r="H10" s="32">
        <f>+コピー!E3</f>
        <v>4405</v>
      </c>
      <c r="I10" s="7">
        <f t="shared" ref="I10:I22" si="6">+H10/F10</f>
        <v>0.12837325872821589</v>
      </c>
      <c r="J10" s="32">
        <f>+コピー!I3</f>
        <v>2962</v>
      </c>
      <c r="K10" s="7">
        <f t="shared" ref="K10:K21" si="7">+J10/F10</f>
        <v>8.6320452293524502E-2</v>
      </c>
      <c r="L10" s="33">
        <f>VALUE(SUBSTITUTE(コピー!K3,"円","　"))</f>
        <v>36.299999999999997</v>
      </c>
      <c r="M10" s="33">
        <f>VALUE(SUBSTITUTE(コピー!L3,"円","　"))</f>
        <v>280.5</v>
      </c>
      <c r="N10" s="10">
        <f t="shared" si="5"/>
        <v>9.3663911845730041</v>
      </c>
      <c r="O10" s="10">
        <f t="shared" ref="O10:O21" si="8">+B10/M10</f>
        <v>1.2121212121212122</v>
      </c>
      <c r="P10" s="56">
        <f t="shared" ref="P10:P23" si="9">+O10/N10</f>
        <v>0.12941176470588234</v>
      </c>
    </row>
    <row r="11" spans="1:27">
      <c r="B11" s="42">
        <v>303</v>
      </c>
      <c r="C11" s="47">
        <f t="shared" si="4"/>
        <v>81626506.02409637</v>
      </c>
      <c r="E11" s="36">
        <f>+コピー!B4</f>
        <v>39873</v>
      </c>
      <c r="F11" s="32">
        <f>+コピー!C4</f>
        <v>34811</v>
      </c>
      <c r="G11" s="7">
        <f t="shared" ref="G11:G22" si="10">+(F11-F10)/F10</f>
        <v>1.4483884128926969E-2</v>
      </c>
      <c r="H11" s="32">
        <f>+コピー!E4</f>
        <v>3896</v>
      </c>
      <c r="I11" s="7">
        <f t="shared" si="6"/>
        <v>0.11191864640487202</v>
      </c>
      <c r="J11" s="32">
        <f>+コピー!I4</f>
        <v>2710</v>
      </c>
      <c r="K11" s="7">
        <f t="shared" si="7"/>
        <v>7.7848955789836541E-2</v>
      </c>
      <c r="L11" s="33">
        <f>VALUE(SUBSTITUTE(コピー!K4,"円","　"))</f>
        <v>33.200000000000003</v>
      </c>
      <c r="M11" s="33">
        <f>VALUE(SUBSTITUTE(コピー!L4,"円","　"))</f>
        <v>303.39999999999998</v>
      </c>
      <c r="N11" s="10">
        <f t="shared" si="5"/>
        <v>9.1265060240963845</v>
      </c>
      <c r="O11" s="10">
        <f t="shared" si="8"/>
        <v>0.99868160843770604</v>
      </c>
      <c r="P11" s="56">
        <f t="shared" si="9"/>
        <v>0.10942649967040213</v>
      </c>
    </row>
    <row r="12" spans="1:27">
      <c r="A12" s="70"/>
      <c r="B12" s="42">
        <v>346</v>
      </c>
      <c r="C12" s="47">
        <f t="shared" si="4"/>
        <v>81644736.842105255</v>
      </c>
      <c r="E12" s="36">
        <f>+コピー!B5</f>
        <v>40238</v>
      </c>
      <c r="F12" s="32">
        <f>+コピー!C5</f>
        <v>33319</v>
      </c>
      <c r="G12" s="7">
        <f t="shared" si="10"/>
        <v>-4.2860015512338055E-2</v>
      </c>
      <c r="H12" s="32">
        <f>+コピー!E5</f>
        <v>3561</v>
      </c>
      <c r="I12" s="7">
        <f t="shared" si="6"/>
        <v>0.10687595666136439</v>
      </c>
      <c r="J12" s="32">
        <f>+コピー!I5</f>
        <v>2482</v>
      </c>
      <c r="K12" s="7">
        <f t="shared" si="7"/>
        <v>7.4492031573576645E-2</v>
      </c>
      <c r="L12" s="33">
        <f>VALUE(SUBSTITUTE(コピー!K5,"円","　"))</f>
        <v>30.4</v>
      </c>
      <c r="M12" s="33">
        <f>VALUE(SUBSTITUTE(コピー!L5,"円","　"))</f>
        <v>324.7</v>
      </c>
      <c r="N12" s="10">
        <f t="shared" si="5"/>
        <v>11.381578947368421</v>
      </c>
      <c r="O12" s="10">
        <f t="shared" si="8"/>
        <v>1.0655990144748999</v>
      </c>
      <c r="P12" s="56">
        <f t="shared" si="9"/>
        <v>9.3624884508777331E-2</v>
      </c>
    </row>
    <row r="13" spans="1:27">
      <c r="B13" s="42">
        <v>530</v>
      </c>
      <c r="C13" s="47">
        <f t="shared" si="4"/>
        <v>81607142.857142851</v>
      </c>
      <c r="E13" s="36">
        <f>+コピー!B6</f>
        <v>40603</v>
      </c>
      <c r="F13" s="32">
        <f>+コピー!C6</f>
        <v>37010</v>
      </c>
      <c r="G13" s="7">
        <f t="shared" si="10"/>
        <v>0.1107776343827846</v>
      </c>
      <c r="H13" s="32">
        <f>+コピー!E6</f>
        <v>4476</v>
      </c>
      <c r="I13" s="7">
        <f t="shared" si="6"/>
        <v>0.12094028640907863</v>
      </c>
      <c r="J13" s="32">
        <f>+コピー!I6</f>
        <v>2742</v>
      </c>
      <c r="K13" s="7">
        <f t="shared" si="7"/>
        <v>7.4088084301540125E-2</v>
      </c>
      <c r="L13" s="33">
        <f>VALUE(SUBSTITUTE(コピー!K6,"円","　"))</f>
        <v>33.6</v>
      </c>
      <c r="M13" s="33">
        <f>VALUE(SUBSTITUTE(コピー!L6,"円","　"))</f>
        <v>348.9</v>
      </c>
      <c r="N13" s="10">
        <f t="shared" si="5"/>
        <v>15.773809523809524</v>
      </c>
      <c r="O13" s="10">
        <f t="shared" si="8"/>
        <v>1.5190599025508742</v>
      </c>
      <c r="P13" s="56">
        <f t="shared" si="9"/>
        <v>9.630266552020636E-2</v>
      </c>
      <c r="S13" s="4"/>
      <c r="T13" s="4"/>
      <c r="U13" s="56"/>
      <c r="V13" s="4"/>
      <c r="W13" s="45"/>
      <c r="X13" s="45"/>
      <c r="Y13" s="45"/>
      <c r="Z13" s="45"/>
      <c r="AA13" s="45"/>
    </row>
    <row r="14" spans="1:27">
      <c r="A14" s="71"/>
      <c r="B14" s="42">
        <v>495</v>
      </c>
      <c r="C14" s="47">
        <f t="shared" si="4"/>
        <v>81537037.037037045</v>
      </c>
      <c r="E14" s="36">
        <f>+コピー!B7</f>
        <v>40969</v>
      </c>
      <c r="F14" s="32">
        <f>+コピー!C7</f>
        <v>43971</v>
      </c>
      <c r="G14" s="7">
        <f t="shared" si="10"/>
        <v>0.18808430154012429</v>
      </c>
      <c r="H14" s="32">
        <f>+コピー!E7</f>
        <v>6883</v>
      </c>
      <c r="I14" s="7">
        <f t="shared" si="6"/>
        <v>0.15653498897000295</v>
      </c>
      <c r="J14" s="32">
        <f>+コピー!I7</f>
        <v>4403</v>
      </c>
      <c r="K14" s="7">
        <f t="shared" si="7"/>
        <v>0.10013417934547771</v>
      </c>
      <c r="L14" s="33">
        <f>VALUE(SUBSTITUTE(コピー!K7,"円","　"))</f>
        <v>54</v>
      </c>
      <c r="M14" s="33">
        <f>VALUE(SUBSTITUTE(コピー!L7,"円","　"))</f>
        <v>393.2</v>
      </c>
      <c r="N14" s="10">
        <f t="shared" si="5"/>
        <v>9.1666666666666661</v>
      </c>
      <c r="O14" s="10">
        <f t="shared" si="8"/>
        <v>1.2589013224821974</v>
      </c>
      <c r="P14" s="56">
        <f t="shared" si="9"/>
        <v>0.13733468972533064</v>
      </c>
      <c r="Q14" s="45"/>
      <c r="R14" s="45"/>
      <c r="S14" s="4">
        <v>43483</v>
      </c>
      <c r="T14" s="4">
        <v>32073</v>
      </c>
      <c r="U14" s="56">
        <f t="shared" ref="U14:U24" si="11">+T14/S14</f>
        <v>0.73759860175240899</v>
      </c>
      <c r="V14" s="4">
        <v>-18226</v>
      </c>
      <c r="W14" s="45"/>
      <c r="X14" s="45"/>
      <c r="Y14" s="45"/>
      <c r="Z14" s="45"/>
      <c r="AA14" s="45"/>
    </row>
    <row r="15" spans="1:27">
      <c r="B15" s="42">
        <v>960</v>
      </c>
      <c r="C15" s="47">
        <f t="shared" si="4"/>
        <v>81618122.977346286</v>
      </c>
      <c r="E15" s="36">
        <f>+コピー!B8</f>
        <v>41334</v>
      </c>
      <c r="F15" s="32">
        <f>+コピー!C8</f>
        <v>45057</v>
      </c>
      <c r="G15" s="7">
        <f t="shared" si="10"/>
        <v>2.4698096472675173E-2</v>
      </c>
      <c r="H15" s="32">
        <f>+コピー!E8</f>
        <v>7394</v>
      </c>
      <c r="I15" s="7">
        <f t="shared" si="6"/>
        <v>0.16410324699824666</v>
      </c>
      <c r="J15" s="32">
        <f>+コピー!I8</f>
        <v>5044</v>
      </c>
      <c r="K15" s="7">
        <f t="shared" si="7"/>
        <v>0.11194708924251504</v>
      </c>
      <c r="L15" s="33">
        <f>VALUE(SUBSTITUTE(コピー!K8,"円","　"))</f>
        <v>61.8</v>
      </c>
      <c r="M15" s="33">
        <f>VALUE(SUBSTITUTE(コピー!L8,"円","　"))</f>
        <v>438.8</v>
      </c>
      <c r="N15" s="10">
        <f t="shared" si="5"/>
        <v>15.533980582524272</v>
      </c>
      <c r="O15" s="10">
        <f t="shared" si="8"/>
        <v>2.187784867821331</v>
      </c>
      <c r="P15" s="56">
        <f t="shared" si="9"/>
        <v>0.14083865086599817</v>
      </c>
      <c r="Q15" s="32">
        <f>VALUE(SUBSTITUTE(コピー!O8,"円","　"))</f>
        <v>18.75</v>
      </c>
      <c r="R15" s="7">
        <f t="shared" ref="R15:R24" si="12">+Q15/B15</f>
        <v>1.953125E-2</v>
      </c>
      <c r="S15" s="4">
        <v>47177</v>
      </c>
      <c r="T15" s="4">
        <v>35791</v>
      </c>
      <c r="U15" s="56">
        <f t="shared" si="11"/>
        <v>0.75865358119422599</v>
      </c>
      <c r="V15" s="4">
        <v>-20847</v>
      </c>
      <c r="W15" s="45"/>
      <c r="X15" s="45"/>
      <c r="Y15" s="45"/>
      <c r="Z15" s="45"/>
      <c r="AA15" s="45"/>
    </row>
    <row r="16" spans="1:27">
      <c r="B16" s="42">
        <v>1275</v>
      </c>
      <c r="C16" s="47">
        <f t="shared" si="4"/>
        <v>81547445.255474463</v>
      </c>
      <c r="E16" s="36">
        <f>+コピー!B9</f>
        <v>41699</v>
      </c>
      <c r="F16" s="32">
        <f>+コピー!C9</f>
        <v>48137</v>
      </c>
      <c r="G16" s="7">
        <f t="shared" si="10"/>
        <v>6.8357857824533366E-2</v>
      </c>
      <c r="H16" s="32">
        <f>+コピー!E9</f>
        <v>8378</v>
      </c>
      <c r="I16" s="7">
        <f t="shared" si="6"/>
        <v>0.17404491347612025</v>
      </c>
      <c r="J16" s="32">
        <f>+コピー!I9</f>
        <v>5586</v>
      </c>
      <c r="K16" s="7">
        <f t="shared" si="7"/>
        <v>0.11604379167791927</v>
      </c>
      <c r="L16" s="33">
        <f>VALUE(SUBSTITUTE(コピー!K9,"円","　"))</f>
        <v>68.5</v>
      </c>
      <c r="M16" s="33">
        <f>VALUE(SUBSTITUTE(コピー!L9,"円","　"))</f>
        <v>488.3</v>
      </c>
      <c r="N16" s="10">
        <f t="shared" si="5"/>
        <v>18.613138686131386</v>
      </c>
      <c r="O16" s="10">
        <f t="shared" si="8"/>
        <v>2.6110997337702231</v>
      </c>
      <c r="P16" s="56">
        <f t="shared" si="9"/>
        <v>0.14028261314765514</v>
      </c>
      <c r="Q16" s="32">
        <f>VALUE(SUBSTITUTE(コピー!O9,"円","　"))</f>
        <v>20.75</v>
      </c>
      <c r="R16" s="7">
        <f t="shared" si="12"/>
        <v>1.6274509803921568E-2</v>
      </c>
      <c r="S16" s="4">
        <v>52995</v>
      </c>
      <c r="T16" s="4">
        <v>39853</v>
      </c>
      <c r="U16" s="56">
        <f t="shared" si="11"/>
        <v>0.75201434097556374</v>
      </c>
      <c r="V16" s="4">
        <v>-23572</v>
      </c>
      <c r="W16" s="45"/>
      <c r="X16" s="45"/>
      <c r="Y16" s="45"/>
      <c r="Z16" s="45"/>
      <c r="AA16" s="45"/>
    </row>
    <row r="17" spans="1:27">
      <c r="B17" s="42">
        <v>1955</v>
      </c>
      <c r="C17" s="47">
        <f t="shared" si="4"/>
        <v>81611111.111111119</v>
      </c>
      <c r="E17" s="36">
        <f>+コピー!B10</f>
        <v>42064</v>
      </c>
      <c r="F17" s="32">
        <f>+コピー!C10</f>
        <v>48426</v>
      </c>
      <c r="G17" s="7">
        <f t="shared" si="10"/>
        <v>6.003697779255043E-3</v>
      </c>
      <c r="H17" s="32">
        <f>+コピー!E10</f>
        <v>8339</v>
      </c>
      <c r="I17" s="7">
        <f t="shared" si="6"/>
        <v>0.17220088382273985</v>
      </c>
      <c r="J17" s="32">
        <f>+コピー!I10</f>
        <v>5876</v>
      </c>
      <c r="K17" s="7">
        <f t="shared" si="7"/>
        <v>0.12133977615330607</v>
      </c>
      <c r="L17" s="33">
        <f>VALUE(SUBSTITUTE(コピー!K10,"円","　"))</f>
        <v>72</v>
      </c>
      <c r="M17" s="33">
        <f>VALUE(SUBSTITUTE(コピー!L10,"円","　"))</f>
        <v>539.70000000000005</v>
      </c>
      <c r="N17" s="10">
        <f t="shared" si="5"/>
        <v>27.152777777777779</v>
      </c>
      <c r="O17" s="10">
        <f t="shared" si="8"/>
        <v>3.6223828052621823</v>
      </c>
      <c r="P17" s="56">
        <f t="shared" si="9"/>
        <v>0.13340744858254583</v>
      </c>
      <c r="Q17" s="32">
        <f>VALUE(SUBSTITUTE(コピー!O10,"円","　"))</f>
        <v>21.75</v>
      </c>
      <c r="R17" s="7">
        <f t="shared" si="12"/>
        <v>1.1125319693094628E-2</v>
      </c>
      <c r="S17" s="4">
        <v>56849</v>
      </c>
      <c r="T17" s="4">
        <v>44044</v>
      </c>
      <c r="U17" s="56">
        <f t="shared" si="11"/>
        <v>0.7747541733363823</v>
      </c>
      <c r="V17" s="4">
        <v>-25276</v>
      </c>
      <c r="W17" s="45"/>
      <c r="X17" s="45"/>
      <c r="Y17" s="45"/>
      <c r="Z17" s="45"/>
      <c r="AA17" s="45"/>
    </row>
    <row r="18" spans="1:27">
      <c r="B18" s="42">
        <v>1725</v>
      </c>
      <c r="C18" s="47">
        <f t="shared" si="4"/>
        <v>81583769.633507848</v>
      </c>
      <c r="E18" s="36">
        <f>+コピー!B11</f>
        <v>42430</v>
      </c>
      <c r="F18" s="32">
        <f>+コピー!C11</f>
        <v>49577</v>
      </c>
      <c r="G18" s="7">
        <f t="shared" si="10"/>
        <v>2.3768223681493412E-2</v>
      </c>
      <c r="H18" s="32">
        <f>+コピー!E11</f>
        <v>8807</v>
      </c>
      <c r="I18" s="7">
        <f t="shared" si="6"/>
        <v>0.17764285858361739</v>
      </c>
      <c r="J18" s="32">
        <f>+コピー!I11</f>
        <v>6233</v>
      </c>
      <c r="K18" s="7">
        <f t="shared" si="7"/>
        <v>0.12572362184077293</v>
      </c>
      <c r="L18" s="33">
        <f>VALUE(SUBSTITUTE(コピー!K11,"円","　"))</f>
        <v>76.400000000000006</v>
      </c>
      <c r="M18" s="33">
        <f>VALUE(SUBSTITUTE(コピー!L11,"円","　"))</f>
        <v>593.29999999999995</v>
      </c>
      <c r="N18" s="10">
        <f t="shared" si="5"/>
        <v>22.578534031413611</v>
      </c>
      <c r="O18" s="10">
        <f t="shared" si="8"/>
        <v>2.9074667116130124</v>
      </c>
      <c r="P18" s="56">
        <f t="shared" si="9"/>
        <v>0.12877127928535315</v>
      </c>
      <c r="Q18" s="32">
        <f>VALUE(SUBSTITUTE(コピー!O11,"円","　"))</f>
        <v>23</v>
      </c>
      <c r="R18" s="7">
        <f t="shared" si="12"/>
        <v>1.3333333333333334E-2</v>
      </c>
      <c r="S18" s="4">
        <v>61071</v>
      </c>
      <c r="T18" s="4">
        <v>48418</v>
      </c>
      <c r="U18" s="56">
        <f t="shared" si="11"/>
        <v>0.79281492033862222</v>
      </c>
      <c r="V18" s="4">
        <v>-28499</v>
      </c>
      <c r="W18" s="45"/>
      <c r="X18" s="45"/>
      <c r="Y18" s="45"/>
      <c r="Z18" s="45"/>
      <c r="AA18" s="45"/>
    </row>
    <row r="19" spans="1:27">
      <c r="B19" s="42">
        <v>1675</v>
      </c>
      <c r="C19" s="47">
        <f t="shared" si="4"/>
        <v>81622857.142857149</v>
      </c>
      <c r="E19" s="36">
        <f>+コピー!B12</f>
        <v>42795</v>
      </c>
      <c r="F19" s="32">
        <f>+コピー!C12</f>
        <v>52077</v>
      </c>
      <c r="G19" s="7">
        <f t="shared" si="10"/>
        <v>5.04266091130968E-2</v>
      </c>
      <c r="H19" s="32">
        <f>+コピー!E12</f>
        <v>9553</v>
      </c>
      <c r="I19" s="7">
        <f t="shared" si="6"/>
        <v>0.18343990629260518</v>
      </c>
      <c r="J19" s="32">
        <f>+コピー!I12</f>
        <v>7142</v>
      </c>
      <c r="K19" s="7">
        <f t="shared" si="7"/>
        <v>0.13714307659811434</v>
      </c>
      <c r="L19" s="33">
        <f>VALUE(SUBSTITUTE(コピー!K12,"円","　"))</f>
        <v>87.5</v>
      </c>
      <c r="M19" s="33">
        <f>VALUE(SUBSTITUTE(コピー!L12,"円","　"))</f>
        <v>658.7</v>
      </c>
      <c r="N19" s="10">
        <f t="shared" si="5"/>
        <v>19.142857142857142</v>
      </c>
      <c r="O19" s="10">
        <f t="shared" si="8"/>
        <v>2.5428875056930313</v>
      </c>
      <c r="P19" s="56">
        <f t="shared" si="9"/>
        <v>0.13283740701381508</v>
      </c>
      <c r="Q19" s="32">
        <f>VALUE(SUBSTITUTE(コピー!O12,"円","　"))</f>
        <v>26.5</v>
      </c>
      <c r="R19" s="7">
        <f t="shared" si="12"/>
        <v>1.5820895522388061E-2</v>
      </c>
      <c r="S19" s="4">
        <v>68764</v>
      </c>
      <c r="T19" s="4">
        <v>53755</v>
      </c>
      <c r="U19" s="56">
        <f t="shared" si="11"/>
        <v>0.7817317200860916</v>
      </c>
      <c r="V19" s="4">
        <v>-31481</v>
      </c>
      <c r="W19" s="45"/>
      <c r="X19" s="45"/>
      <c r="Y19" s="45"/>
      <c r="Z19" s="45"/>
      <c r="AA19" s="45"/>
    </row>
    <row r="20" spans="1:27">
      <c r="B20" s="42">
        <v>2505</v>
      </c>
      <c r="C20" s="47">
        <f>+J20/L20*1000000</f>
        <v>81623309.053069726</v>
      </c>
      <c r="E20" s="36">
        <f>+コピー!B13</f>
        <v>43160</v>
      </c>
      <c r="F20" s="32">
        <f>+コピー!C13</f>
        <v>56083</v>
      </c>
      <c r="G20" s="7">
        <f t="shared" si="10"/>
        <v>7.6924554025769531E-2</v>
      </c>
      <c r="H20" s="32">
        <f>+コピー!E13</f>
        <v>10603</v>
      </c>
      <c r="I20" s="7">
        <f t="shared" si="6"/>
        <v>0.18905907315942441</v>
      </c>
      <c r="J20" s="32">
        <f>+コピー!I13</f>
        <v>7844</v>
      </c>
      <c r="K20" s="7">
        <f t="shared" si="7"/>
        <v>0.1398641299502523</v>
      </c>
      <c r="L20" s="33">
        <f>VALUE(SUBSTITUTE(コピー!K13,"円","　"))</f>
        <v>96.1</v>
      </c>
      <c r="M20" s="33">
        <f>VALUE(SUBSTITUTE(コピー!L13,"円","　"))</f>
        <v>727.6</v>
      </c>
      <c r="N20" s="10">
        <f t="shared" si="5"/>
        <v>26.066597294484914</v>
      </c>
      <c r="O20" s="10">
        <f t="shared" si="8"/>
        <v>3.4428257284222097</v>
      </c>
      <c r="P20" s="56">
        <f t="shared" si="9"/>
        <v>0.13207806487080812</v>
      </c>
      <c r="Q20" s="32">
        <f>VALUE(SUBSTITUTE(コピー!O13,"円","　"))</f>
        <v>29</v>
      </c>
      <c r="R20" s="7">
        <f>+Q15/B20</f>
        <v>7.4850299401197605E-3</v>
      </c>
      <c r="S20" s="4">
        <v>73247</v>
      </c>
      <c r="T20" s="4">
        <v>59379</v>
      </c>
      <c r="U20" s="56">
        <f t="shared" si="11"/>
        <v>0.810668013707046</v>
      </c>
      <c r="V20" s="4">
        <v>-35667</v>
      </c>
      <c r="W20" s="45"/>
      <c r="X20" s="45"/>
      <c r="Y20" s="45"/>
      <c r="Z20" s="45"/>
      <c r="AA20" s="45"/>
    </row>
    <row r="21" spans="1:27">
      <c r="B21" s="42">
        <v>4980</v>
      </c>
      <c r="C21" s="47">
        <f>+J21/L21*1000000</f>
        <v>81605657.237936765</v>
      </c>
      <c r="E21" s="36">
        <f>+コピー!B14</f>
        <v>43525</v>
      </c>
      <c r="F21" s="32">
        <f>+コピー!C14</f>
        <v>66969</v>
      </c>
      <c r="G21" s="7">
        <f t="shared" si="10"/>
        <v>0.19410516555819055</v>
      </c>
      <c r="H21" s="32">
        <f>+コピー!E14</f>
        <v>13526</v>
      </c>
      <c r="I21" s="7">
        <f t="shared" si="6"/>
        <v>0.20197404769370902</v>
      </c>
      <c r="J21" s="32">
        <f>+コピー!I14</f>
        <v>9809</v>
      </c>
      <c r="K21" s="7">
        <f t="shared" si="7"/>
        <v>0.14647075512550584</v>
      </c>
      <c r="L21" s="33">
        <f>VALUE(SUBSTITUTE(コピー!K14,"円","　"))</f>
        <v>120.2</v>
      </c>
      <c r="M21" s="33">
        <f>VALUE(SUBSTITUTE(コピー!L14,"円","　"))</f>
        <v>820.1</v>
      </c>
      <c r="N21" s="10">
        <f t="shared" si="5"/>
        <v>41.430948419301167</v>
      </c>
      <c r="O21" s="10">
        <f t="shared" si="8"/>
        <v>6.072430191440068</v>
      </c>
      <c r="P21" s="56">
        <f t="shared" si="9"/>
        <v>0.14656749176929643</v>
      </c>
      <c r="Q21" s="32">
        <f>VALUE(SUBSTITUTE(コピー!O14,"円","　"))</f>
        <v>36.5</v>
      </c>
      <c r="R21" s="7">
        <f t="shared" si="12"/>
        <v>7.3293172690763056E-3</v>
      </c>
      <c r="S21" s="4">
        <v>83183</v>
      </c>
      <c r="T21" s="4">
        <v>66927</v>
      </c>
      <c r="U21" s="56">
        <f t="shared" si="11"/>
        <v>0.80457545411923115</v>
      </c>
      <c r="V21" s="4">
        <v>-41738</v>
      </c>
      <c r="W21" s="45"/>
      <c r="X21" s="45"/>
      <c r="Y21" s="45"/>
      <c r="Z21" s="45"/>
      <c r="AA21" s="45"/>
    </row>
    <row r="22" spans="1:27">
      <c r="B22" s="42">
        <v>9940</v>
      </c>
      <c r="C22" s="47">
        <f>+J22/L22*1000000</f>
        <v>81617826.617826611</v>
      </c>
      <c r="D22" s="64"/>
      <c r="E22" s="36">
        <f>+コピー!B15</f>
        <v>43891</v>
      </c>
      <c r="F22" s="32">
        <f>+コピー!C15</f>
        <v>92307</v>
      </c>
      <c r="G22" s="7">
        <f t="shared" si="10"/>
        <v>0.37835416386686377</v>
      </c>
      <c r="H22" s="32">
        <f>+コピー!E15</f>
        <v>19170</v>
      </c>
      <c r="I22" s="7">
        <f t="shared" si="6"/>
        <v>0.2076765575741818</v>
      </c>
      <c r="J22" s="32">
        <f>+コピー!I15</f>
        <v>13369</v>
      </c>
      <c r="K22" s="7">
        <f t="shared" ref="K22" si="13">+J22/F22</f>
        <v>0.14483191957273012</v>
      </c>
      <c r="L22" s="33">
        <f>VALUE(SUBSTITUTE(コピー!K15,"円","　"))</f>
        <v>163.80000000000001</v>
      </c>
      <c r="M22" s="33">
        <f>VALUE(SUBSTITUTE(コピー!L15,"円","　"))</f>
        <v>949.7</v>
      </c>
      <c r="N22" s="10">
        <f t="shared" si="5"/>
        <v>60.683760683760681</v>
      </c>
      <c r="O22" s="10">
        <f t="shared" ref="O22:O23" si="14">+B22/M22</f>
        <v>10.466463093608507</v>
      </c>
      <c r="P22" s="56">
        <f t="shared" si="9"/>
        <v>0.17247551858481625</v>
      </c>
      <c r="Q22" s="32">
        <f>VALUE(SUBSTITUTE(コピー!O15,"円","　"))</f>
        <v>50</v>
      </c>
      <c r="R22" s="7">
        <f t="shared" si="12"/>
        <v>5.0301810865191147E-3</v>
      </c>
      <c r="S22" s="4">
        <v>97522</v>
      </c>
      <c r="T22" s="4">
        <v>77503</v>
      </c>
      <c r="U22" s="56">
        <f t="shared" si="11"/>
        <v>0.79472324193515309</v>
      </c>
      <c r="V22" s="4">
        <v>-42789</v>
      </c>
      <c r="W22" s="45"/>
      <c r="X22" s="45"/>
      <c r="Y22" s="45"/>
      <c r="Z22" s="45"/>
      <c r="AA22" s="45"/>
    </row>
    <row r="23" spans="1:27">
      <c r="B23" s="42">
        <v>7550</v>
      </c>
      <c r="C23" s="47">
        <f>+J23/L23*1000000</f>
        <v>81604406.130268186</v>
      </c>
      <c r="D23" s="64">
        <v>44326</v>
      </c>
      <c r="E23" s="36">
        <f>+コピー!B16</f>
        <v>44256</v>
      </c>
      <c r="F23" s="32">
        <f>+コピー!C16</f>
        <v>105815</v>
      </c>
      <c r="G23" s="7">
        <f t="shared" ref="G23:G24" si="15">+(F23-F22)/F22</f>
        <v>0.14633776419989816</v>
      </c>
      <c r="H23" s="32">
        <f>+コピー!E16</f>
        <v>23955</v>
      </c>
      <c r="I23" s="7">
        <f t="shared" ref="I23:I24" si="16">+H23/F23</f>
        <v>0.22638567310872751</v>
      </c>
      <c r="J23" s="32">
        <f>+コピー!I16</f>
        <v>17039</v>
      </c>
      <c r="K23" s="7">
        <f t="shared" ref="K23:K24" si="17">+J23/F23</f>
        <v>0.16102631951991683</v>
      </c>
      <c r="L23" s="33">
        <f>VALUE(SUBSTITUTE(コピー!K16,"円","　"))</f>
        <v>208.8</v>
      </c>
      <c r="M23" s="33">
        <f>VALUE(SUBSTITUTE(コピー!L16,"円","　"))</f>
        <v>1110.0999999999999</v>
      </c>
      <c r="N23" s="10">
        <f t="shared" si="5"/>
        <v>36.159003831417621</v>
      </c>
      <c r="O23" s="16">
        <f t="shared" si="14"/>
        <v>6.8011890820646794</v>
      </c>
      <c r="P23" s="56">
        <f t="shared" si="9"/>
        <v>0.18809116295829209</v>
      </c>
      <c r="Q23" s="32">
        <f>VALUE(SUBSTITUTE(コピー!O16,"円","　"))</f>
        <v>64</v>
      </c>
      <c r="R23" s="7">
        <f t="shared" si="12"/>
        <v>8.4768211920529801E-3</v>
      </c>
      <c r="S23" s="4">
        <v>112876</v>
      </c>
      <c r="T23" s="4">
        <v>90593</v>
      </c>
      <c r="U23" s="56">
        <f t="shared" si="11"/>
        <v>0.80258868138488249</v>
      </c>
      <c r="V23" s="4">
        <v>-55486</v>
      </c>
      <c r="W23" s="45"/>
      <c r="X23" s="45"/>
      <c r="Y23" s="45"/>
      <c r="Z23" s="45"/>
      <c r="AA23" s="45"/>
    </row>
    <row r="24" spans="1:27">
      <c r="B24" s="42">
        <v>5050</v>
      </c>
      <c r="C24" s="65">
        <f t="shared" ref="C24:C29" si="18">+C23</f>
        <v>81604406.130268186</v>
      </c>
      <c r="D24" s="35"/>
      <c r="E24" s="31">
        <v>2022</v>
      </c>
      <c r="F24" s="32">
        <f>+AVERAGE(F32:F34)*4</f>
        <v>122370.66666666667</v>
      </c>
      <c r="G24" s="7">
        <f t="shared" si="15"/>
        <v>0.15645859912740795</v>
      </c>
      <c r="H24" s="32">
        <f>+AVERAGE(H32:H34)*4</f>
        <v>30113.333333333332</v>
      </c>
      <c r="I24" s="7">
        <f t="shared" si="16"/>
        <v>0.24608293926649086</v>
      </c>
      <c r="J24" s="32">
        <f>+AVERAGE(J32:J34)*4</f>
        <v>19084</v>
      </c>
      <c r="K24" s="7">
        <f t="shared" si="17"/>
        <v>0.15595240689489856</v>
      </c>
      <c r="L24" s="32">
        <f>+AVERAGE(L32:L34)*4</f>
        <v>233.86666666666667</v>
      </c>
      <c r="M24" s="43"/>
      <c r="N24" s="10">
        <f t="shared" si="5"/>
        <v>21.593500570125428</v>
      </c>
      <c r="Q24" s="32">
        <f>VALUE(SUBSTITUTE(コピー!O17,"円","　"))</f>
        <v>64</v>
      </c>
      <c r="R24" s="7">
        <f t="shared" si="12"/>
        <v>1.2673267326732674E-2</v>
      </c>
      <c r="S24" s="4">
        <v>120569</v>
      </c>
      <c r="T24" s="4">
        <v>99036</v>
      </c>
      <c r="U24" s="56">
        <f t="shared" si="11"/>
        <v>0.82140517048329176</v>
      </c>
      <c r="V24" s="4"/>
    </row>
    <row r="25" spans="1:27">
      <c r="B25" s="46">
        <f t="shared" ref="B25" si="19">+L25*N25</f>
        <v>4877.7673094993852</v>
      </c>
      <c r="C25" s="65">
        <f t="shared" si="18"/>
        <v>81604406.130268186</v>
      </c>
      <c r="D25" s="35"/>
      <c r="E25" s="31">
        <v>2023</v>
      </c>
      <c r="F25" s="46">
        <f t="shared" ref="F25" si="20">+F24*(1+G25)</f>
        <v>130936.61333333334</v>
      </c>
      <c r="G25" s="63">
        <v>7.0000000000000007E-2</v>
      </c>
      <c r="H25" s="46">
        <f t="shared" ref="H25" si="21">+F25*I25</f>
        <v>28936.991546666668</v>
      </c>
      <c r="I25" s="63">
        <v>0.221</v>
      </c>
      <c r="J25" s="46">
        <f t="shared" ref="J25" si="22">+F25*K25</f>
        <v>19902.365226666669</v>
      </c>
      <c r="K25" s="63">
        <v>0.152</v>
      </c>
      <c r="L25" s="15">
        <f t="shared" ref="L25" si="23">+J25/C25*1000000</f>
        <v>243.88836547496925</v>
      </c>
      <c r="M25" s="43"/>
      <c r="N25" s="42">
        <v>20</v>
      </c>
      <c r="R25" s="7"/>
      <c r="S25" s="4"/>
      <c r="T25" s="4"/>
      <c r="U25" s="56"/>
      <c r="V25" s="4"/>
    </row>
    <row r="26" spans="1:27">
      <c r="B26" s="46">
        <f t="shared" ref="B26" si="24">+L26*N26</f>
        <v>5219.2110211643421</v>
      </c>
      <c r="C26" s="65">
        <f t="shared" si="18"/>
        <v>81604406.130268186</v>
      </c>
      <c r="D26" s="35"/>
      <c r="E26" s="31">
        <v>2024</v>
      </c>
      <c r="F26" s="46">
        <f t="shared" ref="F26" si="25">+F25*(1+G26)</f>
        <v>140102.17626666668</v>
      </c>
      <c r="G26" s="63">
        <f t="shared" ref="G26:G29" si="26">+G25</f>
        <v>7.0000000000000007E-2</v>
      </c>
      <c r="H26" s="46">
        <f t="shared" ref="H26" si="27">+F26*I26</f>
        <v>30962.580954933335</v>
      </c>
      <c r="I26" s="63">
        <f t="shared" ref="I26:I29" si="28">+I25</f>
        <v>0.221</v>
      </c>
      <c r="J26" s="46">
        <f t="shared" ref="J26" si="29">+F26*K26</f>
        <v>21295.530792533333</v>
      </c>
      <c r="K26" s="63">
        <f t="shared" ref="K26:K29" si="30">+K25</f>
        <v>0.152</v>
      </c>
      <c r="L26" s="15">
        <f t="shared" ref="L26" si="31">+J26/C26*1000000</f>
        <v>260.96055105821711</v>
      </c>
      <c r="M26" s="45"/>
      <c r="N26" s="42">
        <f t="shared" ref="N26:N29" si="32">+N25</f>
        <v>20</v>
      </c>
      <c r="R26" s="7"/>
      <c r="S26" s="4"/>
      <c r="T26" s="4"/>
      <c r="U26" s="56"/>
      <c r="V26" s="4"/>
    </row>
    <row r="27" spans="1:27" s="45" customFormat="1">
      <c r="A27" s="1"/>
      <c r="B27" s="46">
        <f t="shared" ref="B27:B29" si="33">+L27*N27</f>
        <v>5584.5557926458459</v>
      </c>
      <c r="C27" s="65">
        <f t="shared" si="18"/>
        <v>81604406.130268186</v>
      </c>
      <c r="E27" s="31">
        <v>2025</v>
      </c>
      <c r="F27" s="46">
        <f t="shared" ref="F27:F29" si="34">+F26*(1+G27)</f>
        <v>149909.32860533334</v>
      </c>
      <c r="G27" s="63">
        <f t="shared" si="26"/>
        <v>7.0000000000000007E-2</v>
      </c>
      <c r="H27" s="46">
        <f t="shared" ref="H27:H29" si="35">+F27*I27</f>
        <v>33129.961621778668</v>
      </c>
      <c r="I27" s="63">
        <f t="shared" si="28"/>
        <v>0.221</v>
      </c>
      <c r="J27" s="46">
        <f t="shared" ref="J27:J29" si="36">+F27*K27</f>
        <v>22786.217948010668</v>
      </c>
      <c r="K27" s="63">
        <f t="shared" si="30"/>
        <v>0.152</v>
      </c>
      <c r="L27" s="15">
        <f t="shared" ref="L27:L29" si="37">+J27/C27*1000000</f>
        <v>279.22778963229229</v>
      </c>
      <c r="N27" s="42">
        <f t="shared" si="32"/>
        <v>20</v>
      </c>
      <c r="R27" s="7"/>
      <c r="S27" s="4"/>
      <c r="T27" s="4"/>
      <c r="U27" s="56"/>
      <c r="V27" s="4"/>
    </row>
    <row r="28" spans="1:27" s="45" customFormat="1">
      <c r="A28" s="1"/>
      <c r="B28" s="46">
        <f t="shared" si="33"/>
        <v>5975.4746981310554</v>
      </c>
      <c r="C28" s="65">
        <f t="shared" si="18"/>
        <v>81604406.130268186</v>
      </c>
      <c r="E28" s="31">
        <v>2026</v>
      </c>
      <c r="F28" s="46">
        <f t="shared" si="34"/>
        <v>160402.98160770669</v>
      </c>
      <c r="G28" s="63">
        <f t="shared" si="26"/>
        <v>7.0000000000000007E-2</v>
      </c>
      <c r="H28" s="46">
        <f t="shared" si="35"/>
        <v>35449.058935303183</v>
      </c>
      <c r="I28" s="63">
        <f t="shared" si="28"/>
        <v>0.221</v>
      </c>
      <c r="J28" s="46">
        <f t="shared" si="36"/>
        <v>24381.253204371416</v>
      </c>
      <c r="K28" s="63">
        <f t="shared" si="30"/>
        <v>0.152</v>
      </c>
      <c r="L28" s="15">
        <f t="shared" si="37"/>
        <v>298.77373490655276</v>
      </c>
      <c r="N28" s="42">
        <f t="shared" si="32"/>
        <v>20</v>
      </c>
      <c r="R28" s="7"/>
      <c r="S28" s="4"/>
      <c r="T28" s="4"/>
      <c r="U28" s="56"/>
      <c r="V28" s="4"/>
    </row>
    <row r="29" spans="1:27">
      <c r="B29" s="46">
        <f t="shared" si="33"/>
        <v>6393.7579270002298</v>
      </c>
      <c r="C29" s="65">
        <f t="shared" si="18"/>
        <v>81604406.130268186</v>
      </c>
      <c r="D29" s="58">
        <f>+(B29-B2)/B2</f>
        <v>0.39907175645519249</v>
      </c>
      <c r="E29" s="31">
        <v>2027</v>
      </c>
      <c r="F29" s="46">
        <f t="shared" si="34"/>
        <v>171631.19032024618</v>
      </c>
      <c r="G29" s="63">
        <f t="shared" si="26"/>
        <v>7.0000000000000007E-2</v>
      </c>
      <c r="H29" s="46">
        <f t="shared" si="35"/>
        <v>37930.49306077441</v>
      </c>
      <c r="I29" s="63">
        <f t="shared" si="28"/>
        <v>0.221</v>
      </c>
      <c r="J29" s="46">
        <f t="shared" si="36"/>
        <v>26087.940928677421</v>
      </c>
      <c r="K29" s="63">
        <f t="shared" si="30"/>
        <v>0.152</v>
      </c>
      <c r="L29" s="15">
        <f t="shared" si="37"/>
        <v>319.6878963500115</v>
      </c>
      <c r="M29" s="45"/>
      <c r="N29" s="42">
        <f t="shared" si="32"/>
        <v>20</v>
      </c>
      <c r="R29" s="7"/>
      <c r="S29" s="4"/>
      <c r="T29" s="4"/>
      <c r="U29" s="56"/>
      <c r="V29" s="4"/>
    </row>
    <row r="30" spans="1:27">
      <c r="C30" s="47">
        <v>81846816</v>
      </c>
      <c r="D30" s="35"/>
      <c r="N30" s="35"/>
    </row>
    <row r="32" spans="1:27">
      <c r="C32" s="69">
        <f>+コピー!P6</f>
        <v>44418</v>
      </c>
      <c r="D32" s="69" t="str">
        <f>+コピー!R6</f>
        <v>1Q</v>
      </c>
      <c r="E32" s="36">
        <f>+コピー!Q6</f>
        <v>44348</v>
      </c>
      <c r="F32" s="32">
        <f>+コピー!S6</f>
        <v>29534</v>
      </c>
      <c r="G32" s="7" t="e">
        <f>+(F32-F35)/F35</f>
        <v>#DIV/0!</v>
      </c>
      <c r="H32" s="32">
        <f>+コピー!U6</f>
        <v>7148</v>
      </c>
      <c r="I32" s="7">
        <f t="shared" ref="I32" si="38">+H32/F32</f>
        <v>0.24202613936479989</v>
      </c>
      <c r="J32" s="32">
        <f>+コピー!Y6</f>
        <v>4628</v>
      </c>
      <c r="K32" s="7">
        <f t="shared" ref="K32" si="39">+J32/F32</f>
        <v>0.15670075167603439</v>
      </c>
      <c r="L32" s="33">
        <f>VALUE(SUBSTITUTE(コピー!AA6,"円","　"))</f>
        <v>56.7</v>
      </c>
    </row>
    <row r="33" spans="3:18">
      <c r="C33" s="69">
        <f>+コピー!P7</f>
        <v>44508</v>
      </c>
      <c r="D33" s="69" t="str">
        <f>+コピー!R7</f>
        <v>2Q</v>
      </c>
      <c r="E33" s="36">
        <f>+コピー!Q7</f>
        <v>44440</v>
      </c>
      <c r="F33" s="32">
        <f>+コピー!S7</f>
        <v>25761</v>
      </c>
      <c r="G33" s="7" t="e">
        <f t="shared" ref="G33:G35" si="40">+(F33-F36)/F36</f>
        <v>#DIV/0!</v>
      </c>
      <c r="H33" s="32">
        <f>+コピー!U7</f>
        <v>5456</v>
      </c>
      <c r="I33" s="7">
        <f t="shared" ref="I33:I35" si="41">+H33/F33</f>
        <v>0.21179302045728038</v>
      </c>
      <c r="J33" s="32">
        <f>+コピー!Y7</f>
        <v>3371</v>
      </c>
      <c r="K33" s="7">
        <f t="shared" ref="K33:K35" si="42">+J33/F33</f>
        <v>0.13085672140056676</v>
      </c>
      <c r="L33" s="33">
        <f>VALUE(SUBSTITUTE(コピー!AA7,"円","　"))</f>
        <v>41.3</v>
      </c>
      <c r="M33" s="45"/>
      <c r="N33" s="45"/>
      <c r="O33" s="45"/>
      <c r="Q33" s="45"/>
      <c r="R33" s="45"/>
    </row>
    <row r="34" spans="3:18">
      <c r="C34" s="69">
        <f>+コピー!P8</f>
        <v>44599</v>
      </c>
      <c r="D34" s="69" t="str">
        <f>+コピー!R8</f>
        <v>3Q</v>
      </c>
      <c r="E34" s="36">
        <f>+コピー!Q8</f>
        <v>44531</v>
      </c>
      <c r="F34" s="32">
        <f>+コピー!S8</f>
        <v>36483</v>
      </c>
      <c r="G34" s="7" t="e">
        <f t="shared" si="40"/>
        <v>#DIV/0!</v>
      </c>
      <c r="H34" s="32">
        <f>+コピー!U8</f>
        <v>9981</v>
      </c>
      <c r="I34" s="7">
        <f t="shared" si="41"/>
        <v>0.2735794753720911</v>
      </c>
      <c r="J34" s="32">
        <f>+コピー!Y8</f>
        <v>6314</v>
      </c>
      <c r="K34" s="7">
        <f t="shared" si="42"/>
        <v>0.17306690787490064</v>
      </c>
      <c r="L34" s="33">
        <f>VALUE(SUBSTITUTE(コピー!AA8,"円","　"))</f>
        <v>77.400000000000006</v>
      </c>
      <c r="M34" s="45"/>
      <c r="N34" s="45"/>
      <c r="O34" s="45"/>
      <c r="Q34" s="45"/>
      <c r="R34" s="45"/>
    </row>
    <row r="35" spans="3:18">
      <c r="C35" s="69">
        <f>+コピー!P9</f>
        <v>0</v>
      </c>
      <c r="D35" s="69">
        <f>+コピー!R9</f>
        <v>0</v>
      </c>
      <c r="E35" s="36">
        <f>+コピー!Q9</f>
        <v>0</v>
      </c>
      <c r="F35" s="32">
        <f>+コピー!S9</f>
        <v>0</v>
      </c>
      <c r="G35" s="7" t="e">
        <f t="shared" si="40"/>
        <v>#DIV/0!</v>
      </c>
      <c r="H35" s="32">
        <f>+コピー!U9</f>
        <v>0</v>
      </c>
      <c r="I35" s="7" t="e">
        <f t="shared" si="41"/>
        <v>#DIV/0!</v>
      </c>
      <c r="J35" s="32">
        <f>+コピー!Y9</f>
        <v>0</v>
      </c>
      <c r="K35" s="7" t="e">
        <f t="shared" si="42"/>
        <v>#DIV/0!</v>
      </c>
      <c r="L35" s="33" t="e">
        <f>VALUE(SUBSTITUTE(コピー!AA9,"円","　"))</f>
        <v>#VALUE!</v>
      </c>
      <c r="M35" s="45"/>
      <c r="N35" s="45"/>
      <c r="O35" s="45"/>
      <c r="Q35" s="45"/>
      <c r="R35" s="45"/>
    </row>
    <row r="36" spans="3:18">
      <c r="G36" s="16"/>
      <c r="I36" s="16"/>
      <c r="M36" s="45"/>
      <c r="N36" s="45"/>
      <c r="O36" s="45"/>
      <c r="Q36" s="45"/>
      <c r="R36" s="45"/>
    </row>
    <row r="37" spans="3:18"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Q37" s="45"/>
      <c r="R37" s="45"/>
    </row>
    <row r="38" spans="3:18"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Q38" s="45"/>
      <c r="R38" s="45"/>
    </row>
    <row r="39" spans="3:18"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Q39" s="45"/>
      <c r="R39" s="45"/>
    </row>
    <row r="40" spans="3:18"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Q40" s="45"/>
      <c r="R40" s="45"/>
    </row>
    <row r="41" spans="3:18"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Q41" s="45"/>
      <c r="R41" s="45"/>
    </row>
    <row r="42" spans="3:18"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Q42" s="45"/>
      <c r="R42" s="45"/>
    </row>
    <row r="43" spans="3:18"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Q43" s="45"/>
      <c r="R43" s="45"/>
    </row>
    <row r="44" spans="3:18"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Q44" s="45"/>
      <c r="R44" s="45"/>
    </row>
    <row r="45" spans="3:18"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Q45" s="45"/>
      <c r="R45" s="45"/>
    </row>
    <row r="46" spans="3:18"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Q46" s="45"/>
      <c r="R46" s="45"/>
    </row>
  </sheetData>
  <mergeCells count="6">
    <mergeCell ref="B3:D3"/>
    <mergeCell ref="G3:R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33DF7-0F84-49FC-8E62-E77E87277C05}">
  <dimension ref="B1:AA17"/>
  <sheetViews>
    <sheetView workbookViewId="0">
      <selection activeCell="Q8" sqref="Q8:AA8"/>
    </sheetView>
  </sheetViews>
  <sheetFormatPr defaultRowHeight="18.75"/>
  <cols>
    <col min="1" max="1" width="3.625" customWidth="1"/>
    <col min="2" max="12" width="8" customWidth="1"/>
    <col min="13" max="13" width="3" customWidth="1"/>
    <col min="15" max="15" width="7.875" customWidth="1"/>
    <col min="16" max="16" width="9.25" bestFit="1" customWidth="1"/>
    <col min="17" max="27" width="7.125" customWidth="1"/>
  </cols>
  <sheetData>
    <row r="1" spans="2:27" s="37" customFormat="1" ht="19.5" thickBot="1">
      <c r="B1" s="37" t="s">
        <v>16</v>
      </c>
      <c r="C1" s="37" t="s">
        <v>17</v>
      </c>
      <c r="D1" s="38" t="s">
        <v>18</v>
      </c>
      <c r="E1" s="37" t="s">
        <v>19</v>
      </c>
      <c r="F1" s="38" t="s">
        <v>18</v>
      </c>
      <c r="G1" s="37" t="s">
        <v>20</v>
      </c>
      <c r="H1" s="38" t="s">
        <v>18</v>
      </c>
      <c r="I1" s="37" t="s">
        <v>21</v>
      </c>
      <c r="J1" s="38" t="s">
        <v>18</v>
      </c>
      <c r="K1" s="37" t="s">
        <v>22</v>
      </c>
      <c r="L1" s="37" t="s">
        <v>23</v>
      </c>
      <c r="O1" s="37" t="s">
        <v>24</v>
      </c>
      <c r="Q1" s="37" t="s">
        <v>16</v>
      </c>
      <c r="S1" s="37" t="s">
        <v>17</v>
      </c>
      <c r="T1" s="38" t="s">
        <v>18</v>
      </c>
      <c r="U1" s="37" t="s">
        <v>3</v>
      </c>
      <c r="V1" s="38" t="s">
        <v>18</v>
      </c>
      <c r="W1" s="37" t="s">
        <v>20</v>
      </c>
      <c r="X1" s="38" t="s">
        <v>18</v>
      </c>
      <c r="Y1" s="37" t="s">
        <v>4</v>
      </c>
      <c r="Z1" s="38" t="s">
        <v>18</v>
      </c>
      <c r="AA1" s="37" t="s">
        <v>6</v>
      </c>
    </row>
    <row r="2" spans="2:27" ht="19.5" thickBot="1">
      <c r="B2" s="19">
        <v>39142</v>
      </c>
      <c r="C2" s="20">
        <v>32241</v>
      </c>
      <c r="D2" s="21">
        <v>4.2000000000000003E-2</v>
      </c>
      <c r="E2" s="20">
        <v>4061</v>
      </c>
      <c r="F2" s="21">
        <v>0.156</v>
      </c>
      <c r="G2" s="20">
        <v>4881</v>
      </c>
      <c r="H2" s="21">
        <v>0.14099999999999999</v>
      </c>
      <c r="I2" s="20">
        <v>2698</v>
      </c>
      <c r="J2" s="21">
        <v>0.14699999999999999</v>
      </c>
      <c r="K2" s="23" t="s">
        <v>44</v>
      </c>
      <c r="L2" s="29" t="s">
        <v>45</v>
      </c>
      <c r="N2" s="39"/>
      <c r="O2" s="40"/>
      <c r="P2" s="68">
        <v>44054</v>
      </c>
      <c r="Q2" s="24">
        <v>43983</v>
      </c>
      <c r="R2" s="67" t="s">
        <v>36</v>
      </c>
      <c r="S2" s="25">
        <v>25664</v>
      </c>
      <c r="T2" s="27">
        <v>0.247</v>
      </c>
      <c r="U2" s="25">
        <v>6163</v>
      </c>
      <c r="V2" s="27">
        <v>0.30499999999999999</v>
      </c>
      <c r="W2" s="25">
        <v>6535</v>
      </c>
      <c r="X2" s="27">
        <v>0.28899999999999998</v>
      </c>
      <c r="Y2" s="25">
        <v>4160</v>
      </c>
      <c r="Z2" s="27">
        <v>0.30399999999999999</v>
      </c>
      <c r="AA2" s="30" t="s">
        <v>84</v>
      </c>
    </row>
    <row r="3" spans="2:27" ht="19.5" thickBot="1">
      <c r="B3" s="24">
        <v>39508</v>
      </c>
      <c r="C3" s="25">
        <v>34314</v>
      </c>
      <c r="D3" s="27">
        <v>6.4000000000000001E-2</v>
      </c>
      <c r="E3" s="25">
        <v>4405</v>
      </c>
      <c r="F3" s="27">
        <v>8.5000000000000006E-2</v>
      </c>
      <c r="G3" s="25">
        <v>5300</v>
      </c>
      <c r="H3" s="27">
        <v>8.5999999999999993E-2</v>
      </c>
      <c r="I3" s="25">
        <v>2962</v>
      </c>
      <c r="J3" s="27">
        <v>9.8000000000000004E-2</v>
      </c>
      <c r="K3" s="28" t="s">
        <v>46</v>
      </c>
      <c r="L3" s="30" t="s">
        <v>47</v>
      </c>
      <c r="N3" s="39"/>
      <c r="O3" s="40"/>
      <c r="P3" s="68">
        <v>44144</v>
      </c>
      <c r="Q3" s="19">
        <v>44075</v>
      </c>
      <c r="R3" s="57" t="s">
        <v>38</v>
      </c>
      <c r="S3" s="20">
        <v>23049</v>
      </c>
      <c r="T3" s="21">
        <v>8.2000000000000003E-2</v>
      </c>
      <c r="U3" s="20">
        <v>4910</v>
      </c>
      <c r="V3" s="21">
        <v>0.253</v>
      </c>
      <c r="W3" s="20">
        <v>5247</v>
      </c>
      <c r="X3" s="21">
        <v>0.224</v>
      </c>
      <c r="Y3" s="20">
        <v>3212</v>
      </c>
      <c r="Z3" s="21">
        <v>0.23</v>
      </c>
      <c r="AA3" s="29" t="s">
        <v>85</v>
      </c>
    </row>
    <row r="4" spans="2:27" ht="19.5" thickBot="1">
      <c r="B4" s="19">
        <v>39873</v>
      </c>
      <c r="C4" s="20">
        <v>34811</v>
      </c>
      <c r="D4" s="21">
        <v>1.4E-2</v>
      </c>
      <c r="E4" s="20">
        <v>3896</v>
      </c>
      <c r="F4" s="22">
        <v>-0.11600000000000001</v>
      </c>
      <c r="G4" s="20">
        <v>4826</v>
      </c>
      <c r="H4" s="22">
        <v>-8.8999999999999996E-2</v>
      </c>
      <c r="I4" s="20">
        <v>2710</v>
      </c>
      <c r="J4" s="22">
        <v>-8.5000000000000006E-2</v>
      </c>
      <c r="K4" s="23" t="s">
        <v>48</v>
      </c>
      <c r="L4" s="29" t="s">
        <v>49</v>
      </c>
      <c r="N4" s="39"/>
      <c r="O4" s="40"/>
      <c r="P4" s="68">
        <v>44235</v>
      </c>
      <c r="Q4" s="24">
        <v>44166</v>
      </c>
      <c r="R4" s="67" t="s">
        <v>39</v>
      </c>
      <c r="S4" s="25">
        <v>34389</v>
      </c>
      <c r="T4" s="27">
        <v>0.159</v>
      </c>
      <c r="U4" s="25">
        <v>9059</v>
      </c>
      <c r="V4" s="27">
        <v>0.184</v>
      </c>
      <c r="W4" s="25">
        <v>9495</v>
      </c>
      <c r="X4" s="27">
        <v>0.16200000000000001</v>
      </c>
      <c r="Y4" s="25">
        <v>5964</v>
      </c>
      <c r="Z4" s="27">
        <v>0.18099999999999999</v>
      </c>
      <c r="AA4" s="30" t="s">
        <v>86</v>
      </c>
    </row>
    <row r="5" spans="2:27" ht="19.5" thickBot="1">
      <c r="B5" s="24">
        <v>40238</v>
      </c>
      <c r="C5" s="25">
        <v>33319</v>
      </c>
      <c r="D5" s="26">
        <v>-4.2999999999999997E-2</v>
      </c>
      <c r="E5" s="25">
        <v>3561</v>
      </c>
      <c r="F5" s="26">
        <v>-8.5999999999999993E-2</v>
      </c>
      <c r="G5" s="25">
        <v>4434</v>
      </c>
      <c r="H5" s="26">
        <v>-8.1000000000000003E-2</v>
      </c>
      <c r="I5" s="25">
        <v>2482</v>
      </c>
      <c r="J5" s="26">
        <v>-8.4000000000000005E-2</v>
      </c>
      <c r="K5" s="28" t="s">
        <v>50</v>
      </c>
      <c r="L5" s="30" t="s">
        <v>51</v>
      </c>
      <c r="N5" s="39"/>
      <c r="O5" s="40"/>
      <c r="P5" s="68">
        <v>44326</v>
      </c>
      <c r="Q5" s="19">
        <v>44256</v>
      </c>
      <c r="R5" s="57" t="s">
        <v>41</v>
      </c>
      <c r="S5" s="20">
        <v>22713</v>
      </c>
      <c r="T5" s="21">
        <v>9.5000000000000001E-2</v>
      </c>
      <c r="U5" s="20">
        <v>3823</v>
      </c>
      <c r="V5" s="21">
        <v>0.32700000000000001</v>
      </c>
      <c r="W5" s="20">
        <v>4132</v>
      </c>
      <c r="X5" s="21">
        <v>0.318</v>
      </c>
      <c r="Y5" s="20">
        <v>3703</v>
      </c>
      <c r="Z5" s="21">
        <v>0.47099999999999997</v>
      </c>
      <c r="AA5" s="29" t="s">
        <v>87</v>
      </c>
    </row>
    <row r="6" spans="2:27" ht="19.5" thickBot="1">
      <c r="B6" s="19">
        <v>40603</v>
      </c>
      <c r="C6" s="20">
        <v>37010</v>
      </c>
      <c r="D6" s="21">
        <v>0.111</v>
      </c>
      <c r="E6" s="20">
        <v>4476</v>
      </c>
      <c r="F6" s="21">
        <v>0.25700000000000001</v>
      </c>
      <c r="G6" s="20">
        <v>5391</v>
      </c>
      <c r="H6" s="21">
        <v>0.216</v>
      </c>
      <c r="I6" s="20">
        <v>2742</v>
      </c>
      <c r="J6" s="21">
        <v>0.105</v>
      </c>
      <c r="K6" s="23" t="s">
        <v>52</v>
      </c>
      <c r="L6" s="29" t="s">
        <v>53</v>
      </c>
      <c r="N6" s="39"/>
      <c r="O6" s="40"/>
      <c r="P6" s="68">
        <v>44418</v>
      </c>
      <c r="Q6" s="24">
        <v>44348</v>
      </c>
      <c r="R6" s="67" t="s">
        <v>36</v>
      </c>
      <c r="S6" s="25">
        <v>29534</v>
      </c>
      <c r="T6" s="27">
        <v>0.151</v>
      </c>
      <c r="U6" s="25">
        <v>7148</v>
      </c>
      <c r="V6" s="27">
        <v>0.16</v>
      </c>
      <c r="W6" s="25">
        <v>7299</v>
      </c>
      <c r="X6" s="27">
        <v>0.11700000000000001</v>
      </c>
      <c r="Y6" s="25">
        <v>4628</v>
      </c>
      <c r="Z6" s="27">
        <v>0.113</v>
      </c>
      <c r="AA6" s="30" t="s">
        <v>88</v>
      </c>
    </row>
    <row r="7" spans="2:27" ht="19.5" thickBot="1">
      <c r="B7" s="24">
        <v>40969</v>
      </c>
      <c r="C7" s="25">
        <v>43971</v>
      </c>
      <c r="D7" s="27">
        <v>0.188</v>
      </c>
      <c r="E7" s="25">
        <v>6883</v>
      </c>
      <c r="F7" s="27">
        <v>0.53800000000000003</v>
      </c>
      <c r="G7" s="25">
        <v>7866</v>
      </c>
      <c r="H7" s="27">
        <v>0.45900000000000002</v>
      </c>
      <c r="I7" s="25">
        <v>4403</v>
      </c>
      <c r="J7" s="27">
        <v>0.60599999999999998</v>
      </c>
      <c r="K7" s="28" t="s">
        <v>54</v>
      </c>
      <c r="L7" s="30" t="s">
        <v>55</v>
      </c>
      <c r="N7" s="39"/>
      <c r="O7" s="40"/>
      <c r="P7" s="68">
        <v>44508</v>
      </c>
      <c r="Q7" s="24">
        <v>44440</v>
      </c>
      <c r="R7" s="67" t="s">
        <v>38</v>
      </c>
      <c r="S7" s="25">
        <v>25761</v>
      </c>
      <c r="T7" s="27">
        <v>0.11799999999999999</v>
      </c>
      <c r="U7" s="25">
        <v>5456</v>
      </c>
      <c r="V7" s="27">
        <v>0.111</v>
      </c>
      <c r="W7" s="25">
        <v>5592</v>
      </c>
      <c r="X7" s="27">
        <v>6.6000000000000003E-2</v>
      </c>
      <c r="Y7" s="25">
        <v>3371</v>
      </c>
      <c r="Z7" s="27">
        <v>0.05</v>
      </c>
      <c r="AA7" s="30" t="s">
        <v>89</v>
      </c>
    </row>
    <row r="8" spans="2:27" ht="19.5" thickBot="1">
      <c r="B8" s="19">
        <v>41334</v>
      </c>
      <c r="C8" s="20">
        <v>45057</v>
      </c>
      <c r="D8" s="21">
        <v>2.5000000000000001E-2</v>
      </c>
      <c r="E8" s="20">
        <v>7394</v>
      </c>
      <c r="F8" s="21">
        <v>7.3999999999999996E-2</v>
      </c>
      <c r="G8" s="20">
        <v>8433</v>
      </c>
      <c r="H8" s="21">
        <v>7.1999999999999995E-2</v>
      </c>
      <c r="I8" s="20">
        <v>5044</v>
      </c>
      <c r="J8" s="21">
        <v>0.14599999999999999</v>
      </c>
      <c r="K8" s="23" t="s">
        <v>56</v>
      </c>
      <c r="L8" s="29" t="s">
        <v>57</v>
      </c>
      <c r="N8" s="39">
        <v>41334</v>
      </c>
      <c r="O8" s="40" t="s">
        <v>75</v>
      </c>
      <c r="P8" s="68">
        <v>44599</v>
      </c>
      <c r="Q8" s="24">
        <v>44531</v>
      </c>
      <c r="R8" s="67" t="s">
        <v>39</v>
      </c>
      <c r="S8" s="25">
        <v>36483</v>
      </c>
      <c r="T8" s="27">
        <v>6.0999999999999999E-2</v>
      </c>
      <c r="U8" s="25">
        <v>9981</v>
      </c>
      <c r="V8" s="27">
        <v>0.10199999999999999</v>
      </c>
      <c r="W8" s="25">
        <v>10162</v>
      </c>
      <c r="X8" s="27">
        <v>7.0000000000000007E-2</v>
      </c>
      <c r="Y8" s="25">
        <v>6314</v>
      </c>
      <c r="Z8" s="27">
        <v>5.8999999999999997E-2</v>
      </c>
      <c r="AA8" s="30" t="s">
        <v>91</v>
      </c>
    </row>
    <row r="9" spans="2:27" ht="19.5" thickBot="1">
      <c r="B9" s="24">
        <v>41699</v>
      </c>
      <c r="C9" s="25">
        <v>48137</v>
      </c>
      <c r="D9" s="27">
        <v>6.8000000000000005E-2</v>
      </c>
      <c r="E9" s="25">
        <v>8378</v>
      </c>
      <c r="F9" s="27">
        <v>0.13300000000000001</v>
      </c>
      <c r="G9" s="25">
        <v>9503</v>
      </c>
      <c r="H9" s="27">
        <v>0.127</v>
      </c>
      <c r="I9" s="25">
        <v>5586</v>
      </c>
      <c r="J9" s="27">
        <v>0.107</v>
      </c>
      <c r="K9" s="28" t="s">
        <v>58</v>
      </c>
      <c r="L9" s="30" t="s">
        <v>59</v>
      </c>
      <c r="N9" s="39">
        <v>41699</v>
      </c>
      <c r="O9" s="40" t="s">
        <v>76</v>
      </c>
    </row>
    <row r="10" spans="2:27" ht="19.5" thickBot="1">
      <c r="B10" s="19">
        <v>42064</v>
      </c>
      <c r="C10" s="20">
        <v>48426</v>
      </c>
      <c r="D10" s="21">
        <v>6.0000000000000001E-3</v>
      </c>
      <c r="E10" s="20">
        <v>8339</v>
      </c>
      <c r="F10" s="22">
        <v>-5.0000000000000001E-3</v>
      </c>
      <c r="G10" s="20">
        <v>9469</v>
      </c>
      <c r="H10" s="22">
        <v>-4.0000000000000001E-3</v>
      </c>
      <c r="I10" s="20">
        <v>5876</v>
      </c>
      <c r="J10" s="21">
        <v>5.1999999999999998E-2</v>
      </c>
      <c r="K10" s="23" t="s">
        <v>60</v>
      </c>
      <c r="L10" s="29" t="s">
        <v>61</v>
      </c>
      <c r="N10" s="39">
        <v>42064</v>
      </c>
      <c r="O10" s="40" t="s">
        <v>77</v>
      </c>
    </row>
    <row r="11" spans="2:27" ht="19.5" thickBot="1">
      <c r="B11" s="24">
        <v>42430</v>
      </c>
      <c r="C11" s="25">
        <v>49577</v>
      </c>
      <c r="D11" s="27">
        <v>2.4E-2</v>
      </c>
      <c r="E11" s="25">
        <v>8807</v>
      </c>
      <c r="F11" s="27">
        <v>5.6000000000000001E-2</v>
      </c>
      <c r="G11" s="25">
        <v>9948</v>
      </c>
      <c r="H11" s="27">
        <v>5.0999999999999997E-2</v>
      </c>
      <c r="I11" s="25">
        <v>6233</v>
      </c>
      <c r="J11" s="27">
        <v>6.0999999999999999E-2</v>
      </c>
      <c r="K11" s="28" t="s">
        <v>62</v>
      </c>
      <c r="L11" s="30" t="s">
        <v>63</v>
      </c>
      <c r="N11" s="39">
        <v>42430</v>
      </c>
      <c r="O11" s="40" t="s">
        <v>78</v>
      </c>
    </row>
    <row r="12" spans="2:27" ht="19.5" thickBot="1">
      <c r="B12" s="19">
        <v>42795</v>
      </c>
      <c r="C12" s="20">
        <v>52077</v>
      </c>
      <c r="D12" s="21">
        <v>0.05</v>
      </c>
      <c r="E12" s="20">
        <v>9553</v>
      </c>
      <c r="F12" s="21">
        <v>8.5000000000000006E-2</v>
      </c>
      <c r="G12" s="20">
        <v>10735</v>
      </c>
      <c r="H12" s="21">
        <v>7.9000000000000001E-2</v>
      </c>
      <c r="I12" s="20">
        <v>7142</v>
      </c>
      <c r="J12" s="21">
        <v>0.14599999999999999</v>
      </c>
      <c r="K12" s="23" t="s">
        <v>64</v>
      </c>
      <c r="L12" s="29" t="s">
        <v>65</v>
      </c>
      <c r="N12" s="39">
        <v>42795</v>
      </c>
      <c r="O12" s="40" t="s">
        <v>79</v>
      </c>
    </row>
    <row r="13" spans="2:27" ht="19.5" thickBot="1">
      <c r="B13" s="24">
        <v>43160</v>
      </c>
      <c r="C13" s="25">
        <v>56083</v>
      </c>
      <c r="D13" s="27">
        <v>7.6999999999999999E-2</v>
      </c>
      <c r="E13" s="25">
        <v>10603</v>
      </c>
      <c r="F13" s="27">
        <v>0.11</v>
      </c>
      <c r="G13" s="25">
        <v>11856</v>
      </c>
      <c r="H13" s="27">
        <v>0.104</v>
      </c>
      <c r="I13" s="25">
        <v>7844</v>
      </c>
      <c r="J13" s="27">
        <v>9.8000000000000004E-2</v>
      </c>
      <c r="K13" s="28" t="s">
        <v>66</v>
      </c>
      <c r="L13" s="30" t="s">
        <v>67</v>
      </c>
      <c r="N13" s="39">
        <v>43160</v>
      </c>
      <c r="O13" s="40" t="s">
        <v>80</v>
      </c>
    </row>
    <row r="14" spans="2:27" ht="19.5" thickBot="1">
      <c r="B14" s="19">
        <v>43525</v>
      </c>
      <c r="C14" s="20">
        <v>66969</v>
      </c>
      <c r="D14" s="21">
        <v>0.19400000000000001</v>
      </c>
      <c r="E14" s="20">
        <v>13526</v>
      </c>
      <c r="F14" s="21">
        <v>0.27600000000000002</v>
      </c>
      <c r="G14" s="20">
        <v>14755</v>
      </c>
      <c r="H14" s="21">
        <v>0.245</v>
      </c>
      <c r="I14" s="20">
        <v>9809</v>
      </c>
      <c r="J14" s="21">
        <v>0.251</v>
      </c>
      <c r="K14" s="23" t="s">
        <v>68</v>
      </c>
      <c r="L14" s="29" t="s">
        <v>69</v>
      </c>
      <c r="N14" s="39">
        <v>43525</v>
      </c>
      <c r="O14" s="40" t="s">
        <v>81</v>
      </c>
    </row>
    <row r="15" spans="2:27" ht="19.5" thickBot="1">
      <c r="B15" s="24">
        <v>43891</v>
      </c>
      <c r="C15" s="25">
        <v>92307</v>
      </c>
      <c r="D15" s="27">
        <v>0.378</v>
      </c>
      <c r="E15" s="25">
        <v>19170</v>
      </c>
      <c r="F15" s="27">
        <v>0.41699999999999998</v>
      </c>
      <c r="G15" s="25">
        <v>20666</v>
      </c>
      <c r="H15" s="27">
        <v>0.40100000000000002</v>
      </c>
      <c r="I15" s="25">
        <v>13369</v>
      </c>
      <c r="J15" s="27">
        <v>0.36299999999999999</v>
      </c>
      <c r="K15" s="28" t="s">
        <v>70</v>
      </c>
      <c r="L15" s="30" t="s">
        <v>71</v>
      </c>
      <c r="N15" s="39">
        <v>43891</v>
      </c>
      <c r="O15" s="40" t="s">
        <v>82</v>
      </c>
    </row>
    <row r="16" spans="2:27" ht="19.5" thickBot="1">
      <c r="B16" s="19">
        <v>44256</v>
      </c>
      <c r="C16" s="20">
        <v>105815</v>
      </c>
      <c r="D16" s="21">
        <v>0.14599999999999999</v>
      </c>
      <c r="E16" s="20">
        <v>23955</v>
      </c>
      <c r="F16" s="21">
        <v>0.25</v>
      </c>
      <c r="G16" s="20">
        <v>25409</v>
      </c>
      <c r="H16" s="21">
        <v>0.23</v>
      </c>
      <c r="I16" s="20">
        <v>17039</v>
      </c>
      <c r="J16" s="21">
        <v>0.27500000000000002</v>
      </c>
      <c r="K16" s="23" t="s">
        <v>72</v>
      </c>
      <c r="L16" s="29" t="s">
        <v>73</v>
      </c>
      <c r="N16" s="39">
        <v>44256</v>
      </c>
      <c r="O16" s="40" t="s">
        <v>83</v>
      </c>
    </row>
    <row r="17" spans="2:15" ht="19.5" thickBot="1">
      <c r="B17" s="67" t="s">
        <v>40</v>
      </c>
      <c r="C17" s="25">
        <v>114445</v>
      </c>
      <c r="D17" s="27">
        <v>8.2000000000000003E-2</v>
      </c>
      <c r="E17" s="25">
        <v>26673</v>
      </c>
      <c r="F17" s="27">
        <v>0.113</v>
      </c>
      <c r="G17" s="25">
        <v>27200</v>
      </c>
      <c r="H17" s="27">
        <v>7.0000000000000007E-2</v>
      </c>
      <c r="I17" s="25">
        <v>18155</v>
      </c>
      <c r="J17" s="27">
        <v>6.6000000000000003E-2</v>
      </c>
      <c r="K17" s="28" t="s">
        <v>74</v>
      </c>
      <c r="L17" s="30" t="s">
        <v>33</v>
      </c>
      <c r="N17" s="41" t="s">
        <v>42</v>
      </c>
      <c r="O17" s="40" t="s">
        <v>83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テンプレート</vt:lpstr>
      <vt:lpstr>コピー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2022-04-24T08:21:49Z</dcterms:created>
  <dcterms:modified xsi:type="dcterms:W3CDTF">2022-04-24T08:22:01Z</dcterms:modified>
</cp:coreProperties>
</file>