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CCE94D19-18D7-41C4-8D51-3987364DDA76}" xr6:coauthVersionLast="47" xr6:coauthVersionMax="47" xr10:uidLastSave="{00000000-0000-0000-0000-000000000000}"/>
  <bookViews>
    <workbookView xWindow="1005" yWindow="390" windowWidth="26760" windowHeight="15180" xr2:uid="{00000000-000D-0000-FFFF-FFFF00000000}"/>
  </bookViews>
  <sheets>
    <sheet name="テンプレート" sheetId="3" r:id="rId1"/>
    <sheet name="コピー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" i="3" l="1"/>
  <c r="R24" i="3" s="1"/>
  <c r="N24" i="3"/>
  <c r="K24" i="3"/>
  <c r="I24" i="3"/>
  <c r="G24" i="3"/>
  <c r="L24" i="3"/>
  <c r="J24" i="3"/>
  <c r="H24" i="3"/>
  <c r="F24" i="3"/>
  <c r="C32" i="3"/>
  <c r="D32" i="3"/>
  <c r="E32" i="3"/>
  <c r="F32" i="3"/>
  <c r="G32" i="3"/>
  <c r="H32" i="3"/>
  <c r="I32" i="3" s="1"/>
  <c r="J32" i="3"/>
  <c r="K32" i="3" s="1"/>
  <c r="L32" i="3"/>
  <c r="C33" i="3"/>
  <c r="D33" i="3"/>
  <c r="E33" i="3"/>
  <c r="F33" i="3"/>
  <c r="G33" i="3" s="1"/>
  <c r="H33" i="3"/>
  <c r="I33" i="3"/>
  <c r="J33" i="3"/>
  <c r="K33" i="3" s="1"/>
  <c r="L33" i="3"/>
  <c r="C34" i="3"/>
  <c r="D34" i="3"/>
  <c r="E34" i="3"/>
  <c r="F34" i="3"/>
  <c r="G34" i="3" s="1"/>
  <c r="H34" i="3"/>
  <c r="I34" i="3" s="1"/>
  <c r="J34" i="3"/>
  <c r="L34" i="3"/>
  <c r="C31" i="3"/>
  <c r="D31" i="3"/>
  <c r="E31" i="3"/>
  <c r="F31" i="3"/>
  <c r="H31" i="3"/>
  <c r="I31" i="3" s="1"/>
  <c r="J31" i="3"/>
  <c r="K31" i="3" s="1"/>
  <c r="L31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9" i="3"/>
  <c r="V2" i="3"/>
  <c r="T2" i="3"/>
  <c r="S2" i="3"/>
  <c r="J2" i="3"/>
  <c r="H2" i="3"/>
  <c r="C23" i="3"/>
  <c r="E23" i="3"/>
  <c r="E2" i="3" s="1"/>
  <c r="F23" i="3"/>
  <c r="F2" i="3" s="1"/>
  <c r="H23" i="3"/>
  <c r="J23" i="3"/>
  <c r="L23" i="3"/>
  <c r="N23" i="3" s="1"/>
  <c r="M23" i="3"/>
  <c r="M2" i="3" s="1"/>
  <c r="A14" i="3"/>
  <c r="G31" i="3" l="1"/>
  <c r="K34" i="3"/>
  <c r="O23" i="3"/>
  <c r="K23" i="3"/>
  <c r="K2" i="3" s="1"/>
  <c r="L2" i="3"/>
  <c r="I23" i="3"/>
  <c r="I2" i="3" s="1"/>
  <c r="U23" i="3"/>
  <c r="U2" i="3" s="1"/>
  <c r="U14" i="3" l="1"/>
  <c r="U15" i="3"/>
  <c r="U16" i="3"/>
  <c r="U17" i="3"/>
  <c r="U18" i="3"/>
  <c r="U19" i="3"/>
  <c r="U20" i="3"/>
  <c r="U21" i="3"/>
  <c r="U22" i="3"/>
  <c r="U13" i="3"/>
  <c r="Q23" i="3"/>
  <c r="Q2" i="3" s="1"/>
  <c r="Q16" i="3"/>
  <c r="Q17" i="3"/>
  <c r="Q18" i="3"/>
  <c r="Q19" i="3"/>
  <c r="Q20" i="3"/>
  <c r="Q21" i="3"/>
  <c r="Q22" i="3"/>
  <c r="R22" i="3" l="1"/>
  <c r="N26" i="3" l="1"/>
  <c r="K26" i="3"/>
  <c r="I26" i="3"/>
  <c r="I27" i="3" s="1"/>
  <c r="I28" i="3" s="1"/>
  <c r="G26" i="3"/>
  <c r="A6" i="3"/>
  <c r="N27" i="3" l="1"/>
  <c r="N28" i="3" s="1"/>
  <c r="E5" i="3" s="1"/>
  <c r="K27" i="3"/>
  <c r="K28" i="3" s="1"/>
  <c r="E4" i="3" s="1"/>
  <c r="G27" i="3"/>
  <c r="G28" i="3" s="1"/>
  <c r="E3" i="3" s="1"/>
  <c r="H18" i="3"/>
  <c r="H19" i="3"/>
  <c r="H20" i="3"/>
  <c r="L11" i="3" l="1"/>
  <c r="N11" i="3" s="1"/>
  <c r="L22" i="3" l="1"/>
  <c r="M22" i="3"/>
  <c r="J22" i="3"/>
  <c r="H22" i="3"/>
  <c r="E22" i="3"/>
  <c r="F22" i="3"/>
  <c r="G23" i="3" s="1"/>
  <c r="G2" i="3" s="1"/>
  <c r="A12" i="3" l="1"/>
  <c r="C22" i="3"/>
  <c r="C24" i="3" s="1"/>
  <c r="N22" i="3"/>
  <c r="K22" i="3"/>
  <c r="O22" i="3"/>
  <c r="I22" i="3"/>
  <c r="F25" i="3" l="1"/>
  <c r="Q15" i="3"/>
  <c r="R15" i="3" s="1"/>
  <c r="M10" i="3"/>
  <c r="M11" i="3"/>
  <c r="M12" i="3"/>
  <c r="M13" i="3"/>
  <c r="M14" i="3"/>
  <c r="M15" i="3"/>
  <c r="M16" i="3"/>
  <c r="M17" i="3"/>
  <c r="M18" i="3"/>
  <c r="M19" i="3"/>
  <c r="M20" i="3"/>
  <c r="M21" i="3"/>
  <c r="O2" i="3" s="1"/>
  <c r="M9" i="3"/>
  <c r="L10" i="3"/>
  <c r="L12" i="3"/>
  <c r="N12" i="3" s="1"/>
  <c r="L13" i="3"/>
  <c r="N13" i="3" s="1"/>
  <c r="L14" i="3"/>
  <c r="N14" i="3" s="1"/>
  <c r="L15" i="3"/>
  <c r="N15" i="3" s="1"/>
  <c r="L16" i="3"/>
  <c r="N16" i="3" s="1"/>
  <c r="L17" i="3"/>
  <c r="N17" i="3" s="1"/>
  <c r="L18" i="3"/>
  <c r="N18" i="3" s="1"/>
  <c r="L19" i="3"/>
  <c r="N19" i="3" s="1"/>
  <c r="L20" i="3"/>
  <c r="N20" i="3" s="1"/>
  <c r="L21" i="3"/>
  <c r="N21" i="3" s="1"/>
  <c r="L9" i="3"/>
  <c r="J10" i="3"/>
  <c r="J11" i="3"/>
  <c r="C11" i="3" s="1"/>
  <c r="J12" i="3"/>
  <c r="C12" i="3" s="1"/>
  <c r="J13" i="3"/>
  <c r="J14" i="3"/>
  <c r="J15" i="3"/>
  <c r="J16" i="3"/>
  <c r="J17" i="3"/>
  <c r="J18" i="3"/>
  <c r="C18" i="3" s="1"/>
  <c r="J19" i="3"/>
  <c r="J20" i="3"/>
  <c r="J21" i="3"/>
  <c r="J9" i="3"/>
  <c r="H10" i="3"/>
  <c r="H11" i="3"/>
  <c r="H12" i="3"/>
  <c r="H13" i="3"/>
  <c r="H14" i="3"/>
  <c r="H15" i="3"/>
  <c r="H16" i="3"/>
  <c r="H17" i="3"/>
  <c r="H21" i="3"/>
  <c r="H9" i="3"/>
  <c r="F10" i="3"/>
  <c r="F11" i="3"/>
  <c r="F12" i="3"/>
  <c r="F13" i="3"/>
  <c r="F14" i="3"/>
  <c r="F15" i="3"/>
  <c r="F16" i="3"/>
  <c r="F17" i="3"/>
  <c r="F18" i="3"/>
  <c r="F19" i="3"/>
  <c r="F20" i="3"/>
  <c r="F21" i="3"/>
  <c r="F9" i="3"/>
  <c r="E10" i="3"/>
  <c r="E11" i="3"/>
  <c r="E12" i="3"/>
  <c r="E13" i="3"/>
  <c r="E14" i="3"/>
  <c r="E15" i="3"/>
  <c r="E16" i="3"/>
  <c r="E17" i="3"/>
  <c r="E18" i="3"/>
  <c r="E19" i="3"/>
  <c r="E20" i="3"/>
  <c r="E21" i="3"/>
  <c r="E9" i="3"/>
  <c r="C10" i="3" l="1"/>
  <c r="C14" i="3"/>
  <c r="C15" i="3"/>
  <c r="C13" i="3"/>
  <c r="C9" i="3"/>
  <c r="C16" i="3"/>
  <c r="C19" i="3"/>
  <c r="F26" i="3"/>
  <c r="F27" i="3" s="1"/>
  <c r="J25" i="3"/>
  <c r="H25" i="3"/>
  <c r="G22" i="3"/>
  <c r="C20" i="3"/>
  <c r="C17" i="3"/>
  <c r="I18" i="3"/>
  <c r="I12" i="3"/>
  <c r="I9" i="3"/>
  <c r="I16" i="3"/>
  <c r="I19" i="3"/>
  <c r="I13" i="3"/>
  <c r="G15" i="3"/>
  <c r="I10" i="3"/>
  <c r="K11" i="3"/>
  <c r="I15" i="3"/>
  <c r="G19" i="3"/>
  <c r="G13" i="3"/>
  <c r="I20" i="3"/>
  <c r="I14" i="3"/>
  <c r="C21" i="3"/>
  <c r="K21" i="3"/>
  <c r="K15" i="3"/>
  <c r="K17" i="3"/>
  <c r="I21" i="3"/>
  <c r="K9" i="3"/>
  <c r="K16" i="3"/>
  <c r="K10" i="3"/>
  <c r="K20" i="3"/>
  <c r="K14" i="3"/>
  <c r="K19" i="3"/>
  <c r="K13" i="3"/>
  <c r="G16" i="3"/>
  <c r="G10" i="3"/>
  <c r="I17" i="3"/>
  <c r="I11" i="3"/>
  <c r="K18" i="3"/>
  <c r="K12" i="3"/>
  <c r="G21" i="3"/>
  <c r="G18" i="3"/>
  <c r="G12" i="3"/>
  <c r="G17" i="3"/>
  <c r="G11" i="3"/>
  <c r="G20" i="3"/>
  <c r="G14" i="3"/>
  <c r="R16" i="3"/>
  <c r="R17" i="3"/>
  <c r="R18" i="3"/>
  <c r="R19" i="3"/>
  <c r="R20" i="3"/>
  <c r="R21" i="3"/>
  <c r="O10" i="3"/>
  <c r="O11" i="3"/>
  <c r="O12" i="3"/>
  <c r="O13" i="3"/>
  <c r="O14" i="3"/>
  <c r="O15" i="3"/>
  <c r="O16" i="3"/>
  <c r="O17" i="3"/>
  <c r="O18" i="3"/>
  <c r="O19" i="3"/>
  <c r="O20" i="3"/>
  <c r="O21" i="3"/>
  <c r="O9" i="3"/>
  <c r="F28" i="3" l="1"/>
  <c r="H27" i="3"/>
  <c r="J27" i="3"/>
  <c r="J26" i="3"/>
  <c r="H26" i="3"/>
  <c r="I8" i="3"/>
  <c r="G8" i="3"/>
  <c r="K8" i="3"/>
  <c r="O8" i="3"/>
  <c r="N10" i="3"/>
  <c r="N9" i="3"/>
  <c r="R2" i="3"/>
  <c r="N2" i="3"/>
  <c r="H28" i="3" l="1"/>
  <c r="J28" i="3"/>
  <c r="C25" i="3"/>
  <c r="N8" i="3"/>
  <c r="C26" i="3" l="1"/>
  <c r="C27" i="3" s="1"/>
  <c r="L25" i="3"/>
  <c r="B25" i="3" s="1"/>
  <c r="C28" i="3" l="1"/>
  <c r="L28" i="3" s="1"/>
  <c r="L27" i="3"/>
  <c r="B27" i="3" s="1"/>
  <c r="L26" i="3"/>
  <c r="B26" i="3" s="1"/>
  <c r="B28" i="3" l="1"/>
  <c r="E6" i="3" l="1"/>
  <c r="D28" i="3"/>
  <c r="E7" i="3" s="1"/>
  <c r="R23" i="3" l="1"/>
</calcChain>
</file>

<file path=xl/sharedStrings.xml><?xml version="1.0" encoding="utf-8"?>
<sst xmlns="http://schemas.openxmlformats.org/spreadsheetml/2006/main" count="108" uniqueCount="91">
  <si>
    <t>売り上げ高</t>
    <rPh sb="0" eb="1">
      <t>ウ</t>
    </rPh>
    <rPh sb="2" eb="3">
      <t>ア</t>
    </rPh>
    <rPh sb="4" eb="5">
      <t>ダカ</t>
    </rPh>
    <phoneticPr fontId="3"/>
  </si>
  <si>
    <t>決算日</t>
    <rPh sb="0" eb="2">
      <t>ケッサン</t>
    </rPh>
    <rPh sb="2" eb="3">
      <t>ビ</t>
    </rPh>
    <phoneticPr fontId="3"/>
  </si>
  <si>
    <t>単位
（百万円）</t>
    <rPh sb="0" eb="2">
      <t>タンイ</t>
    </rPh>
    <rPh sb="4" eb="7">
      <t>ヒャクマンエン</t>
    </rPh>
    <phoneticPr fontId="3"/>
  </si>
  <si>
    <t>営業利益</t>
    <rPh sb="0" eb="2">
      <t>エイギョウ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</si>
  <si>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</si>
  <si>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営業利益率</t>
    <rPh sb="0" eb="2">
      <t>エイギョウ</t>
    </rPh>
    <rPh sb="2" eb="4">
      <t>リエキ</t>
    </rPh>
    <rPh sb="4" eb="5">
      <t>リツ</t>
    </rPh>
    <phoneticPr fontId="3"/>
  </si>
  <si>
    <t>EPS</t>
    <phoneticPr fontId="3"/>
  </si>
  <si>
    <t>BPS</t>
    <phoneticPr fontId="3"/>
  </si>
  <si>
    <t>株価</t>
    <rPh sb="0" eb="2">
      <t>カブカ</t>
    </rPh>
    <phoneticPr fontId="3"/>
  </si>
  <si>
    <t>売り上げ</t>
    <rPh sb="0" eb="1">
      <t>ウ</t>
    </rPh>
    <rPh sb="2" eb="3">
      <t>ア</t>
    </rPh>
    <phoneticPr fontId="3"/>
  </si>
  <si>
    <t>利益</t>
    <rPh sb="0" eb="2">
      <t>リエキ</t>
    </rPh>
    <phoneticPr fontId="3"/>
  </si>
  <si>
    <t>PER</t>
    <phoneticPr fontId="3"/>
  </si>
  <si>
    <t>PBR</t>
    <phoneticPr fontId="3"/>
  </si>
  <si>
    <t>配当</t>
    <rPh sb="0" eb="2">
      <t>ハイトウ</t>
    </rPh>
    <phoneticPr fontId="3"/>
  </si>
  <si>
    <t>配当率</t>
    <rPh sb="0" eb="2">
      <t>ハイトウ</t>
    </rPh>
    <rPh sb="2" eb="3">
      <t>リツ</t>
    </rPh>
    <phoneticPr fontId="3"/>
  </si>
  <si>
    <t>平均値</t>
    <rPh sb="0" eb="3">
      <t>ヘイキンチ</t>
    </rPh>
    <phoneticPr fontId="3"/>
  </si>
  <si>
    <t>決算期</t>
    <rPh sb="0" eb="3">
      <t>ケッサンキ</t>
    </rPh>
    <phoneticPr fontId="3"/>
  </si>
  <si>
    <t>売上高</t>
    <rPh sb="0" eb="2">
      <t>ウリアゲ</t>
    </rPh>
    <rPh sb="2" eb="3">
      <t>ダカ</t>
    </rPh>
    <phoneticPr fontId="3"/>
  </si>
  <si>
    <t>前期比</t>
    <rPh sb="0" eb="3">
      <t>ゼンキヒ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</si>
  <si>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</si>
  <si>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</si>
  <si>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</si>
  <si>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EPS</t>
    <phoneticPr fontId="3"/>
  </si>
  <si>
    <t>BPS</t>
    <phoneticPr fontId="3"/>
  </si>
  <si>
    <t>配当</t>
    <rPh sb="0" eb="2">
      <t>ハイトウ</t>
    </rPh>
    <phoneticPr fontId="3"/>
  </si>
  <si>
    <t>売り上げ成長率</t>
    <rPh sb="0" eb="1">
      <t>ウ</t>
    </rPh>
    <rPh sb="2" eb="3">
      <t>ア</t>
    </rPh>
    <rPh sb="4" eb="7">
      <t>セイチョウリツ</t>
    </rPh>
    <phoneticPr fontId="3"/>
  </si>
  <si>
    <t>当期利益率</t>
    <rPh sb="0" eb="2">
      <t>トウキ</t>
    </rPh>
    <rPh sb="2" eb="4">
      <t>リエキ</t>
    </rPh>
    <rPh sb="4" eb="5">
      <t>リツ</t>
    </rPh>
    <phoneticPr fontId="3"/>
  </si>
  <si>
    <t>株数</t>
    <rPh sb="0" eb="2">
      <t>カブスウ</t>
    </rPh>
    <phoneticPr fontId="3"/>
  </si>
  <si>
    <t>売り上げ成長率</t>
    <phoneticPr fontId="3"/>
  </si>
  <si>
    <t>当期利益率</t>
    <phoneticPr fontId="3"/>
  </si>
  <si>
    <t>PER</t>
    <phoneticPr fontId="3"/>
  </si>
  <si>
    <t>5年後株価</t>
    <phoneticPr fontId="3"/>
  </si>
  <si>
    <t>5年後株価増加率</t>
    <phoneticPr fontId="3"/>
  </si>
  <si>
    <r>
      <t>－</t>
    </r>
    <r>
      <rPr>
        <sz val="8"/>
        <color rgb="FF666666"/>
        <rFont val="Inherit"/>
        <family val="2"/>
      </rPr>
      <t>円</t>
    </r>
  </si>
  <si>
    <t>総資産</t>
    <rPh sb="0" eb="3">
      <t>ソウシサン</t>
    </rPh>
    <phoneticPr fontId="3"/>
  </si>
  <si>
    <t>自己資本</t>
    <rPh sb="0" eb="4">
      <t>ジコシホン</t>
    </rPh>
    <phoneticPr fontId="3"/>
  </si>
  <si>
    <t>1Q</t>
  </si>
  <si>
    <t>純有利子負債</t>
    <rPh sb="0" eb="6">
      <t>ジュンユウリシフサイ</t>
    </rPh>
    <phoneticPr fontId="3"/>
  </si>
  <si>
    <t>18.00 円</t>
  </si>
  <si>
    <r>
      <t>22.7</t>
    </r>
    <r>
      <rPr>
        <sz val="8"/>
        <color rgb="FF666666"/>
        <rFont val="Inherit"/>
        <family val="2"/>
      </rPr>
      <t>円</t>
    </r>
  </si>
  <si>
    <r>
      <t>86.3</t>
    </r>
    <r>
      <rPr>
        <sz val="8"/>
        <color rgb="FF666666"/>
        <rFont val="Inherit"/>
        <family val="2"/>
      </rPr>
      <t>円</t>
    </r>
  </si>
  <si>
    <r>
      <t>18.6</t>
    </r>
    <r>
      <rPr>
        <sz val="8"/>
        <color rgb="FF666666"/>
        <rFont val="Inherit"/>
        <family val="2"/>
      </rPr>
      <t>円</t>
    </r>
  </si>
  <si>
    <r>
      <t>97.5</t>
    </r>
    <r>
      <rPr>
        <sz val="8"/>
        <color rgb="FF666666"/>
        <rFont val="Inherit"/>
        <family val="2"/>
      </rPr>
      <t>円</t>
    </r>
  </si>
  <si>
    <r>
      <t>41.5</t>
    </r>
    <r>
      <rPr>
        <sz val="8"/>
        <color rgb="FF666666"/>
        <rFont val="Inherit"/>
        <family val="2"/>
      </rPr>
      <t>円</t>
    </r>
  </si>
  <si>
    <r>
      <t>11.3</t>
    </r>
    <r>
      <rPr>
        <sz val="8"/>
        <color rgb="FF666666"/>
        <rFont val="Inherit"/>
        <family val="2"/>
      </rPr>
      <t>円</t>
    </r>
  </si>
  <si>
    <r>
      <t>52.9</t>
    </r>
    <r>
      <rPr>
        <sz val="8"/>
        <color rgb="FF666666"/>
        <rFont val="Inherit"/>
        <family val="2"/>
      </rPr>
      <t>円</t>
    </r>
  </si>
  <si>
    <r>
      <t>18.5</t>
    </r>
    <r>
      <rPr>
        <sz val="8"/>
        <color rgb="FF666666"/>
        <rFont val="Inherit"/>
        <family val="2"/>
      </rPr>
      <t>円</t>
    </r>
  </si>
  <si>
    <r>
      <t>69.0</t>
    </r>
    <r>
      <rPr>
        <sz val="8"/>
        <color rgb="FF666666"/>
        <rFont val="Inherit"/>
        <family val="2"/>
      </rPr>
      <t>円</t>
    </r>
  </si>
  <si>
    <r>
      <t>26.9</t>
    </r>
    <r>
      <rPr>
        <sz val="8"/>
        <color rgb="FF666666"/>
        <rFont val="Inherit"/>
        <family val="2"/>
      </rPr>
      <t>円</t>
    </r>
  </si>
  <si>
    <r>
      <t>91.1</t>
    </r>
    <r>
      <rPr>
        <sz val="8"/>
        <color rgb="FF666666"/>
        <rFont val="Inherit"/>
        <family val="2"/>
      </rPr>
      <t>円</t>
    </r>
  </si>
  <si>
    <r>
      <t>11.1</t>
    </r>
    <r>
      <rPr>
        <sz val="8"/>
        <color rgb="FF666666"/>
        <rFont val="Inherit"/>
        <family val="2"/>
      </rPr>
      <t>円</t>
    </r>
  </si>
  <si>
    <r>
      <t>93.6</t>
    </r>
    <r>
      <rPr>
        <sz val="8"/>
        <color rgb="FF666666"/>
        <rFont val="Inherit"/>
        <family val="2"/>
      </rPr>
      <t>円</t>
    </r>
  </si>
  <si>
    <r>
      <t>19.8</t>
    </r>
    <r>
      <rPr>
        <sz val="8"/>
        <color rgb="FF666666"/>
        <rFont val="Inherit"/>
        <family val="2"/>
      </rPr>
      <t>円</t>
    </r>
  </si>
  <si>
    <r>
      <t>108.5</t>
    </r>
    <r>
      <rPr>
        <sz val="8"/>
        <color rgb="FF666666"/>
        <rFont val="Inherit"/>
        <family val="2"/>
      </rPr>
      <t>円</t>
    </r>
  </si>
  <si>
    <r>
      <t>26.0</t>
    </r>
    <r>
      <rPr>
        <sz val="8"/>
        <color rgb="FF666666"/>
        <rFont val="Inherit"/>
        <family val="2"/>
      </rPr>
      <t>円</t>
    </r>
  </si>
  <si>
    <r>
      <t>127.7</t>
    </r>
    <r>
      <rPr>
        <sz val="8"/>
        <color rgb="FF666666"/>
        <rFont val="Inherit"/>
        <family val="2"/>
      </rPr>
      <t>円</t>
    </r>
  </si>
  <si>
    <r>
      <t>34.2</t>
    </r>
    <r>
      <rPr>
        <sz val="8"/>
        <color rgb="FF666666"/>
        <rFont val="Inherit"/>
        <family val="2"/>
      </rPr>
      <t>円</t>
    </r>
  </si>
  <si>
    <r>
      <t>152.1</t>
    </r>
    <r>
      <rPr>
        <sz val="8"/>
        <color rgb="FF666666"/>
        <rFont val="Inherit"/>
        <family val="2"/>
      </rPr>
      <t>円</t>
    </r>
  </si>
  <si>
    <r>
      <t>45.2</t>
    </r>
    <r>
      <rPr>
        <sz val="8"/>
        <color rgb="FF666666"/>
        <rFont val="Inherit"/>
        <family val="2"/>
      </rPr>
      <t>円</t>
    </r>
  </si>
  <si>
    <r>
      <t>184.7</t>
    </r>
    <r>
      <rPr>
        <sz val="8"/>
        <color rgb="FF666666"/>
        <rFont val="Inherit"/>
        <family val="2"/>
      </rPr>
      <t>円</t>
    </r>
  </si>
  <si>
    <r>
      <t>50.8</t>
    </r>
    <r>
      <rPr>
        <sz val="8"/>
        <color rgb="FF666666"/>
        <rFont val="Inherit"/>
        <family val="2"/>
      </rPr>
      <t>円</t>
    </r>
  </si>
  <si>
    <r>
      <t>219.6</t>
    </r>
    <r>
      <rPr>
        <sz val="8"/>
        <color rgb="FF666666"/>
        <rFont val="Inherit"/>
        <family val="2"/>
      </rPr>
      <t>円</t>
    </r>
  </si>
  <si>
    <r>
      <t>57.7</t>
    </r>
    <r>
      <rPr>
        <sz val="8"/>
        <color rgb="FF666666"/>
        <rFont val="Inherit"/>
        <family val="2"/>
      </rPr>
      <t>円</t>
    </r>
  </si>
  <si>
    <r>
      <t>256.7</t>
    </r>
    <r>
      <rPr>
        <sz val="8"/>
        <color rgb="FF666666"/>
        <rFont val="Inherit"/>
        <family val="2"/>
      </rPr>
      <t>円</t>
    </r>
  </si>
  <si>
    <r>
      <t>59.1</t>
    </r>
    <r>
      <rPr>
        <sz val="8"/>
        <color rgb="FF666666"/>
        <rFont val="Inherit"/>
        <family val="2"/>
      </rPr>
      <t>円</t>
    </r>
  </si>
  <si>
    <r>
      <t>293.9</t>
    </r>
    <r>
      <rPr>
        <sz val="8"/>
        <color rgb="FF666666"/>
        <rFont val="Inherit"/>
        <family val="2"/>
      </rPr>
      <t>円</t>
    </r>
  </si>
  <si>
    <r>
      <t>21.5</t>
    </r>
    <r>
      <rPr>
        <sz val="8"/>
        <color rgb="FF666666"/>
        <rFont val="Inherit"/>
        <family val="2"/>
      </rPr>
      <t>円</t>
    </r>
  </si>
  <si>
    <t>2Q</t>
  </si>
  <si>
    <r>
      <t>18.1</t>
    </r>
    <r>
      <rPr>
        <sz val="8"/>
        <color rgb="FF666666"/>
        <rFont val="Inherit"/>
        <family val="2"/>
      </rPr>
      <t>円</t>
    </r>
  </si>
  <si>
    <t>8.75 円</t>
  </si>
  <si>
    <t>5.00 円</t>
  </si>
  <si>
    <t>6.25 円</t>
  </si>
  <si>
    <t>11.25 円</t>
  </si>
  <si>
    <t>15.00 円</t>
  </si>
  <si>
    <t>20.50 円</t>
  </si>
  <si>
    <t>23.00 円</t>
  </si>
  <si>
    <t xml:space="preserve">
2163 アルトナー</t>
    <phoneticPr fontId="3"/>
  </si>
  <si>
    <t>チャート</t>
    <phoneticPr fontId="3"/>
  </si>
  <si>
    <t>3Q</t>
  </si>
  <si>
    <r>
      <t>17.0</t>
    </r>
    <r>
      <rPr>
        <sz val="8"/>
        <color rgb="FF666666"/>
        <rFont val="Inherit"/>
        <family val="2"/>
      </rPr>
      <t>円</t>
    </r>
  </si>
  <si>
    <t>34.50 円</t>
  </si>
  <si>
    <t>2023/01(予)</t>
  </si>
  <si>
    <t>38.00 円</t>
  </si>
  <si>
    <r>
      <t>68.5</t>
    </r>
    <r>
      <rPr>
        <sz val="8"/>
        <color rgb="FF666666"/>
        <rFont val="Inherit"/>
        <family val="2"/>
      </rPr>
      <t>円</t>
    </r>
  </si>
  <si>
    <r>
      <t>337.1</t>
    </r>
    <r>
      <rPr>
        <sz val="8"/>
        <color rgb="FF666666"/>
        <rFont val="Inherit"/>
        <family val="2"/>
      </rPr>
      <t>円</t>
    </r>
  </si>
  <si>
    <t>2023/01予</t>
  </si>
  <si>
    <r>
      <t>75.0</t>
    </r>
    <r>
      <rPr>
        <sz val="8"/>
        <color rgb="FF666666"/>
        <rFont val="Inherit"/>
        <family val="2"/>
      </rPr>
      <t>円</t>
    </r>
  </si>
  <si>
    <t>本</t>
  </si>
  <si>
    <r>
      <t>12.0</t>
    </r>
    <r>
      <rPr>
        <sz val="8"/>
        <color rgb="FF666666"/>
        <rFont val="Inherit"/>
        <family val="2"/>
      </rPr>
      <t>円</t>
    </r>
  </si>
  <si>
    <t>ROE</t>
    <phoneticPr fontId="3"/>
  </si>
  <si>
    <r>
      <t>24.8</t>
    </r>
    <r>
      <rPr>
        <sz val="8"/>
        <color rgb="FF666666"/>
        <rFont val="Inherit"/>
        <family val="2"/>
      </rPr>
      <t>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</si>
</sst>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.0%"/>
    <numFmt numFmtId="178" formatCode="0.0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rgb="FF666666"/>
      <name val="Inherit"/>
      <family val="2"/>
    </font>
    <font>
      <sz val="9"/>
      <color rgb="FFFF0000"/>
      <name val="Inherit"/>
      <family val="2"/>
    </font>
    <font>
      <sz val="9"/>
      <color rgb="FF333333"/>
      <name val="Inherit"/>
      <family val="2"/>
    </font>
    <font>
      <b/>
      <sz val="9"/>
      <color rgb="FF333333"/>
      <name val="Inherit"/>
      <family val="2"/>
    </font>
    <font>
      <sz val="8"/>
      <color theme="1"/>
      <name val="Yu Gothic"/>
      <family val="2"/>
      <scheme val="minor"/>
    </font>
    <font>
      <b/>
      <sz val="10"/>
      <color theme="1"/>
      <name val="ＭＳ Ｐゴシック"/>
      <family val="3"/>
      <charset val="128"/>
    </font>
    <font>
      <b/>
      <sz val="9"/>
      <color rgb="FFFF0000"/>
      <name val="Inherit"/>
      <family val="2"/>
    </font>
    <font>
      <sz val="8"/>
      <color theme="1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DE9D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FFCC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degree="180">
        <stop position="0">
          <color rgb="FFFFC000"/>
        </stop>
        <stop position="1">
          <color theme="0"/>
        </stop>
      </gradientFill>
    </fill>
    <fill>
      <patternFill patternType="solid">
        <fgColor rgb="FF00FFCC"/>
        <bgColor auto="1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 style="medium">
        <color rgb="FFC3C3C3"/>
      </left>
      <right/>
      <top style="medium">
        <color rgb="FFC3C3C3"/>
      </top>
      <bottom style="medium">
        <color rgb="FFC3C3C3"/>
      </bottom>
      <diagonal/>
    </border>
    <border>
      <left style="mediumDashed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/>
      <top style="medium">
        <color rgb="FFC3C3C3"/>
      </top>
      <bottom style="medium">
        <color rgb="FFC3C3C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77" fontId="2" fillId="0" borderId="0" xfId="2" applyNumberFormat="1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8" fontId="2" fillId="4" borderId="0" xfId="0" applyNumberFormat="1" applyFont="1" applyFill="1" applyAlignment="1">
      <alignment vertical="center"/>
    </xf>
    <xf numFmtId="177" fontId="2" fillId="4" borderId="0" xfId="2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8" fontId="8" fillId="4" borderId="0" xfId="0" applyNumberFormat="1" applyFont="1" applyFill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" fontId="11" fillId="6" borderId="2" xfId="0" applyNumberFormat="1" applyFont="1" applyFill="1" applyBorder="1" applyAlignment="1">
      <alignment horizontal="left" vertical="center"/>
    </xf>
    <xf numFmtId="3" fontId="12" fillId="6" borderId="3" xfId="0" applyNumberFormat="1" applyFont="1" applyFill="1" applyBorder="1" applyAlignment="1">
      <alignment horizontal="right" vertical="center"/>
    </xf>
    <xf numFmtId="10" fontId="11" fillId="6" borderId="4" xfId="0" applyNumberFormat="1" applyFont="1" applyFill="1" applyBorder="1" applyAlignment="1">
      <alignment horizontal="right" vertical="center"/>
    </xf>
    <xf numFmtId="10" fontId="10" fillId="6" borderId="4" xfId="0" applyNumberFormat="1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17" fontId="11" fillId="7" borderId="2" xfId="0" applyNumberFormat="1" applyFont="1" applyFill="1" applyBorder="1" applyAlignment="1">
      <alignment horizontal="left" vertical="center"/>
    </xf>
    <xf numFmtId="3" fontId="12" fillId="7" borderId="3" xfId="0" applyNumberFormat="1" applyFont="1" applyFill="1" applyBorder="1" applyAlignment="1">
      <alignment horizontal="right" vertical="center"/>
    </xf>
    <xf numFmtId="10" fontId="10" fillId="7" borderId="4" xfId="0" applyNumberFormat="1" applyFont="1" applyFill="1" applyBorder="1" applyAlignment="1">
      <alignment horizontal="right" vertical="center"/>
    </xf>
    <xf numFmtId="10" fontId="11" fillId="7" borderId="4" xfId="0" applyNumberFormat="1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8" fontId="2" fillId="8" borderId="0" xfId="1" applyFont="1" applyFill="1" applyAlignment="1">
      <alignment vertical="center"/>
    </xf>
    <xf numFmtId="178" fontId="2" fillId="8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7" fontId="11" fillId="9" borderId="5" xfId="0" applyNumberFormat="1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11" fillId="10" borderId="5" xfId="0" applyFont="1" applyFill="1" applyBorder="1" applyAlignment="1">
      <alignment horizontal="left" vertical="center" wrapText="1"/>
    </xf>
    <xf numFmtId="38" fontId="2" fillId="11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2" borderId="0" xfId="1" applyFont="1" applyFill="1" applyAlignment="1">
      <alignment vertical="center"/>
    </xf>
    <xf numFmtId="38" fontId="5" fillId="0" borderId="0" xfId="1" applyFont="1" applyAlignment="1">
      <alignment vertical="center"/>
    </xf>
    <xf numFmtId="38" fontId="2" fillId="4" borderId="0" xfId="1" applyFont="1" applyFill="1" applyAlignment="1">
      <alignment horizontal="center" vertical="center"/>
    </xf>
    <xf numFmtId="177" fontId="2" fillId="3" borderId="0" xfId="2" applyNumberFormat="1" applyFont="1" applyFill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horizontal="center" vertical="center"/>
    </xf>
    <xf numFmtId="177" fontId="2" fillId="13" borderId="9" xfId="0" applyNumberFormat="1" applyFont="1" applyFill="1" applyBorder="1" applyAlignment="1">
      <alignment vertical="center"/>
    </xf>
    <xf numFmtId="177" fontId="2" fillId="13" borderId="11" xfId="0" applyNumberFormat="1" applyFont="1" applyFill="1" applyBorder="1" applyAlignment="1">
      <alignment vertical="center"/>
    </xf>
    <xf numFmtId="38" fontId="2" fillId="13" borderId="11" xfId="0" applyNumberFormat="1" applyFont="1" applyFill="1" applyBorder="1" applyAlignment="1">
      <alignment vertical="center"/>
    </xf>
    <xf numFmtId="177" fontId="2" fillId="13" borderId="14" xfId="0" applyNumberFormat="1" applyFont="1" applyFill="1" applyBorder="1" applyAlignment="1">
      <alignment vertical="center"/>
    </xf>
    <xf numFmtId="9" fontId="2" fillId="0" borderId="0" xfId="2" applyFont="1" applyAlignment="1">
      <alignment vertical="center"/>
    </xf>
    <xf numFmtId="177" fontId="14" fillId="12" borderId="0" xfId="2" applyNumberFormat="1" applyFont="1" applyFill="1" applyAlignment="1">
      <alignment horizontal="center" vertical="center"/>
    </xf>
    <xf numFmtId="0" fontId="12" fillId="7" borderId="3" xfId="0" applyFont="1" applyFill="1" applyBorder="1" applyAlignment="1">
      <alignment horizontal="right" vertical="center"/>
    </xf>
    <xf numFmtId="0" fontId="14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top"/>
    </xf>
    <xf numFmtId="56" fontId="2" fillId="0" borderId="0" xfId="0" applyNumberFormat="1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177" fontId="2" fillId="11" borderId="0" xfId="2" applyNumberFormat="1" applyFont="1" applyFill="1" applyAlignment="1">
      <alignment vertical="center"/>
    </xf>
    <xf numFmtId="56" fontId="5" fillId="0" borderId="0" xfId="0" applyNumberFormat="1" applyFont="1" applyAlignment="1">
      <alignment vertical="center"/>
    </xf>
    <xf numFmtId="38" fontId="5" fillId="14" borderId="0" xfId="1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/>
    </xf>
    <xf numFmtId="56" fontId="0" fillId="0" borderId="0" xfId="0" applyNumberFormat="1"/>
    <xf numFmtId="56" fontId="2" fillId="0" borderId="0" xfId="0" applyNumberFormat="1" applyFont="1" applyAlignment="1">
      <alignment vertical="center"/>
    </xf>
    <xf numFmtId="0" fontId="11" fillId="6" borderId="2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right" vertical="center"/>
    </xf>
    <xf numFmtId="0" fontId="15" fillId="6" borderId="3" xfId="0" applyFont="1" applyFill="1" applyBorder="1" applyAlignment="1">
      <alignment horizontal="right" vertical="center"/>
    </xf>
    <xf numFmtId="177" fontId="2" fillId="15" borderId="0" xfId="0" applyNumberFormat="1" applyFont="1" applyFill="1" applyAlignment="1">
      <alignment horizontal="center" vertical="center"/>
    </xf>
    <xf numFmtId="177" fontId="2" fillId="15" borderId="0" xfId="2" applyNumberFormat="1" applyFont="1" applyFill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9" fontId="2" fillId="0" borderId="0" xfId="2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" fillId="13" borderId="7" xfId="0" applyFont="1" applyFill="1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 vertical="center" wrapText="1"/>
    </xf>
    <xf numFmtId="0" fontId="2" fillId="13" borderId="0" xfId="0" applyFont="1" applyFill="1" applyAlignment="1">
      <alignment vertical="center" wrapText="1"/>
    </xf>
    <xf numFmtId="0" fontId="2" fillId="13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9331732469612"/>
          <c:y val="5.1825677267373381E-2"/>
          <c:w val="0.79741534967703487"/>
          <c:h val="0.7219635884737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512-43D7-8D6C-CB9275B2028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054-423B-B144-E63C5B276CF7}"/>
              </c:ext>
            </c:extLst>
          </c:dPt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43101</c:v>
                </c:pt>
                <c:pt idx="11">
                  <c:v>43466</c:v>
                </c:pt>
                <c:pt idx="12">
                  <c:v>43831</c:v>
                </c:pt>
                <c:pt idx="13">
                  <c:v>44197</c:v>
                </c:pt>
                <c:pt idx="14">
                  <c:v>44562</c:v>
                </c:pt>
                <c:pt idx="15" formatCode="General">
                  <c:v>2023</c:v>
                </c:pt>
                <c:pt idx="16" formatCode="General">
                  <c:v>2024</c:v>
                </c:pt>
                <c:pt idx="17" formatCode="General">
                  <c:v>2025</c:v>
                </c:pt>
                <c:pt idx="18" formatCode="General">
                  <c:v>2026</c:v>
                </c:pt>
                <c:pt idx="19" formatCode="General">
                  <c:v>2027</c:v>
                </c:pt>
              </c:numCache>
            </c:numRef>
          </c:cat>
          <c:val>
            <c:numRef>
              <c:f>テンプレート!$J$9:$J$28</c:f>
              <c:numCache>
                <c:formatCode>#,##0_);[Red]\(#,##0\)</c:formatCode>
                <c:ptCount val="20"/>
                <c:pt idx="0">
                  <c:v>241</c:v>
                </c:pt>
                <c:pt idx="1">
                  <c:v>198</c:v>
                </c:pt>
                <c:pt idx="2">
                  <c:v>-525</c:v>
                </c:pt>
                <c:pt idx="3">
                  <c:v>120</c:v>
                </c:pt>
                <c:pt idx="4">
                  <c:v>196</c:v>
                </c:pt>
                <c:pt idx="5">
                  <c:v>286</c:v>
                </c:pt>
                <c:pt idx="6">
                  <c:v>118</c:v>
                </c:pt>
                <c:pt idx="7">
                  <c:v>210</c:v>
                </c:pt>
                <c:pt idx="8">
                  <c:v>276</c:v>
                </c:pt>
                <c:pt idx="9">
                  <c:v>363</c:v>
                </c:pt>
                <c:pt idx="10">
                  <c:v>480</c:v>
                </c:pt>
                <c:pt idx="11">
                  <c:v>540</c:v>
                </c:pt>
                <c:pt idx="12">
                  <c:v>613</c:v>
                </c:pt>
                <c:pt idx="13">
                  <c:v>628</c:v>
                </c:pt>
                <c:pt idx="14">
                  <c:v>728</c:v>
                </c:pt>
                <c:pt idx="15">
                  <c:v>1052</c:v>
                </c:pt>
                <c:pt idx="16">
                  <c:v>925.65503999999999</c:v>
                </c:pt>
                <c:pt idx="17">
                  <c:v>999.70744320000017</c:v>
                </c:pt>
                <c:pt idx="18">
                  <c:v>1079.6840386560002</c:v>
                </c:pt>
                <c:pt idx="19">
                  <c:v>1166.0587617484803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テンプレート!$L$1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3633999739394278"/>
                  <c:y val="0.2781634295713035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43101</c:v>
                </c:pt>
                <c:pt idx="11">
                  <c:v>43466</c:v>
                </c:pt>
                <c:pt idx="12">
                  <c:v>43831</c:v>
                </c:pt>
                <c:pt idx="13">
                  <c:v>44197</c:v>
                </c:pt>
                <c:pt idx="14">
                  <c:v>44562</c:v>
                </c:pt>
                <c:pt idx="15" formatCode="General">
                  <c:v>2023</c:v>
                </c:pt>
                <c:pt idx="16" formatCode="General">
                  <c:v>2024</c:v>
                </c:pt>
                <c:pt idx="17" formatCode="General">
                  <c:v>2025</c:v>
                </c:pt>
                <c:pt idx="18" formatCode="General">
                  <c:v>2026</c:v>
                </c:pt>
                <c:pt idx="19" formatCode="General">
                  <c:v>2027</c:v>
                </c:pt>
              </c:numCache>
            </c:numRef>
          </c:cat>
          <c:val>
            <c:numRef>
              <c:f>テンプレート!$L$9:$L$28</c:f>
              <c:numCache>
                <c:formatCode>0.0</c:formatCode>
                <c:ptCount val="20"/>
                <c:pt idx="0">
                  <c:v>22.7</c:v>
                </c:pt>
                <c:pt idx="1">
                  <c:v>18.600000000000001</c:v>
                </c:pt>
                <c:pt idx="2">
                  <c:v>0</c:v>
                </c:pt>
                <c:pt idx="3">
                  <c:v>11.3</c:v>
                </c:pt>
                <c:pt idx="4">
                  <c:v>18.5</c:v>
                </c:pt>
                <c:pt idx="5">
                  <c:v>26.9</c:v>
                </c:pt>
                <c:pt idx="6">
                  <c:v>11.1</c:v>
                </c:pt>
                <c:pt idx="7">
                  <c:v>19.8</c:v>
                </c:pt>
                <c:pt idx="8">
                  <c:v>26</c:v>
                </c:pt>
                <c:pt idx="9">
                  <c:v>34.200000000000003</c:v>
                </c:pt>
                <c:pt idx="10">
                  <c:v>45.2</c:v>
                </c:pt>
                <c:pt idx="11">
                  <c:v>50.8</c:v>
                </c:pt>
                <c:pt idx="12">
                  <c:v>57.7</c:v>
                </c:pt>
                <c:pt idx="13">
                  <c:v>59.1</c:v>
                </c:pt>
                <c:pt idx="14">
                  <c:v>68.5</c:v>
                </c:pt>
                <c:pt idx="15" formatCode="#,##0_);[Red]\(#,##0\)">
                  <c:v>99.2</c:v>
                </c:pt>
                <c:pt idx="16">
                  <c:v>87.098036043956043</c:v>
                </c:pt>
                <c:pt idx="17">
                  <c:v>94.065878927472554</c:v>
                </c:pt>
                <c:pt idx="18">
                  <c:v>101.59114924167035</c:v>
                </c:pt>
                <c:pt idx="19">
                  <c:v>109.71844118100398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テンプレート!$Q$1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43101</c:v>
                </c:pt>
                <c:pt idx="11">
                  <c:v>43466</c:v>
                </c:pt>
                <c:pt idx="12">
                  <c:v>43831</c:v>
                </c:pt>
                <c:pt idx="13">
                  <c:v>44197</c:v>
                </c:pt>
                <c:pt idx="14">
                  <c:v>44562</c:v>
                </c:pt>
                <c:pt idx="15" formatCode="General">
                  <c:v>2023</c:v>
                </c:pt>
                <c:pt idx="16" formatCode="General">
                  <c:v>2024</c:v>
                </c:pt>
                <c:pt idx="17" formatCode="General">
                  <c:v>2025</c:v>
                </c:pt>
                <c:pt idx="18" formatCode="General">
                  <c:v>2026</c:v>
                </c:pt>
                <c:pt idx="19" formatCode="General">
                  <c:v>2027</c:v>
                </c:pt>
              </c:numCache>
            </c:numRef>
          </c:cat>
          <c:val>
            <c:numRef>
              <c:f>テンプレート!$Q$9:$Q$28</c:f>
              <c:numCache>
                <c:formatCode>General</c:formatCode>
                <c:ptCount val="20"/>
                <c:pt idx="6" formatCode="#,##0_);[Red]\(#,##0\)">
                  <c:v>5</c:v>
                </c:pt>
                <c:pt idx="7" formatCode="#,##0_);[Red]\(#,##0\)">
                  <c:v>6.25</c:v>
                </c:pt>
                <c:pt idx="8" formatCode="#,##0_);[Red]\(#,##0\)">
                  <c:v>8.75</c:v>
                </c:pt>
                <c:pt idx="9" formatCode="#,##0_);[Red]\(#,##0\)">
                  <c:v>11.25</c:v>
                </c:pt>
                <c:pt idx="10" formatCode="#,##0_);[Red]\(#,##0\)">
                  <c:v>15</c:v>
                </c:pt>
                <c:pt idx="11" formatCode="#,##0_);[Red]\(#,##0\)">
                  <c:v>18</c:v>
                </c:pt>
                <c:pt idx="12" formatCode="#,##0_);[Red]\(#,##0\)">
                  <c:v>20.5</c:v>
                </c:pt>
                <c:pt idx="13" formatCode="#,##0_);[Red]\(#,##0\)">
                  <c:v>23</c:v>
                </c:pt>
                <c:pt idx="14" formatCode="#,##0_);[Red]\(#,##0\)">
                  <c:v>34.5</c:v>
                </c:pt>
                <c:pt idx="15" formatCode="#,##0_);[Red]\(#,##0\)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9D-487F-941D-43D6DC8C1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11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81897209657304"/>
          <c:y val="7.1307086614173218E-2"/>
          <c:w val="0.39483702835017964"/>
          <c:h val="7.4751353755199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391-47B8-AFB8-1A849F3892A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534-4061-BB51-0A5C04010FCA}"/>
              </c:ext>
            </c:extLst>
          </c:dPt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43101</c:v>
                </c:pt>
                <c:pt idx="11">
                  <c:v>43466</c:v>
                </c:pt>
                <c:pt idx="12">
                  <c:v>43831</c:v>
                </c:pt>
                <c:pt idx="13">
                  <c:v>44197</c:v>
                </c:pt>
                <c:pt idx="14">
                  <c:v>44562</c:v>
                </c:pt>
                <c:pt idx="15" formatCode="General">
                  <c:v>2023</c:v>
                </c:pt>
                <c:pt idx="16" formatCode="General">
                  <c:v>2024</c:v>
                </c:pt>
                <c:pt idx="17" formatCode="General">
                  <c:v>2025</c:v>
                </c:pt>
                <c:pt idx="18" formatCode="General">
                  <c:v>2026</c:v>
                </c:pt>
                <c:pt idx="19" formatCode="General">
                  <c:v>2027</c:v>
                </c:pt>
              </c:numCache>
            </c:numRef>
          </c:cat>
          <c:val>
            <c:numRef>
              <c:f>テンプレート!$F$9:$F$28</c:f>
              <c:numCache>
                <c:formatCode>#,##0_);[Red]\(#,##0\)</c:formatCode>
                <c:ptCount val="20"/>
                <c:pt idx="0">
                  <c:v>4899</c:v>
                </c:pt>
                <c:pt idx="1">
                  <c:v>5293</c:v>
                </c:pt>
                <c:pt idx="2">
                  <c:v>3301</c:v>
                </c:pt>
                <c:pt idx="3">
                  <c:v>3437</c:v>
                </c:pt>
                <c:pt idx="4">
                  <c:v>3693</c:v>
                </c:pt>
                <c:pt idx="5">
                  <c:v>4020</c:v>
                </c:pt>
                <c:pt idx="6">
                  <c:v>3856</c:v>
                </c:pt>
                <c:pt idx="7">
                  <c:v>4287</c:v>
                </c:pt>
                <c:pt idx="8">
                  <c:v>4761</c:v>
                </c:pt>
                <c:pt idx="9">
                  <c:v>5153</c:v>
                </c:pt>
                <c:pt idx="10">
                  <c:v>5765</c:v>
                </c:pt>
                <c:pt idx="11">
                  <c:v>6331</c:v>
                </c:pt>
                <c:pt idx="12">
                  <c:v>7002</c:v>
                </c:pt>
                <c:pt idx="13">
                  <c:v>7174</c:v>
                </c:pt>
                <c:pt idx="14">
                  <c:v>8102</c:v>
                </c:pt>
                <c:pt idx="15">
                  <c:v>8928</c:v>
                </c:pt>
                <c:pt idx="16">
                  <c:v>9642.24</c:v>
                </c:pt>
                <c:pt idx="17">
                  <c:v>10413.619200000001</c:v>
                </c:pt>
                <c:pt idx="18">
                  <c:v>11246.708736000002</c:v>
                </c:pt>
                <c:pt idx="19">
                  <c:v>12146.445434880003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テンプレート!$H$1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43101</c:v>
                </c:pt>
                <c:pt idx="11">
                  <c:v>43466</c:v>
                </c:pt>
                <c:pt idx="12">
                  <c:v>43831</c:v>
                </c:pt>
                <c:pt idx="13">
                  <c:v>44197</c:v>
                </c:pt>
                <c:pt idx="14">
                  <c:v>44562</c:v>
                </c:pt>
                <c:pt idx="15" formatCode="General">
                  <c:v>2023</c:v>
                </c:pt>
                <c:pt idx="16" formatCode="General">
                  <c:v>2024</c:v>
                </c:pt>
                <c:pt idx="17" formatCode="General">
                  <c:v>2025</c:v>
                </c:pt>
                <c:pt idx="18" formatCode="General">
                  <c:v>2026</c:v>
                </c:pt>
                <c:pt idx="19" formatCode="General">
                  <c:v>2027</c:v>
                </c:pt>
              </c:numCache>
            </c:numRef>
          </c:cat>
          <c:val>
            <c:numRef>
              <c:f>テンプレート!$H$9:$H$28</c:f>
              <c:numCache>
                <c:formatCode>#,##0_);[Red]\(#,##0\)</c:formatCode>
                <c:ptCount val="20"/>
                <c:pt idx="0">
                  <c:v>452</c:v>
                </c:pt>
                <c:pt idx="1">
                  <c:v>348</c:v>
                </c:pt>
                <c:pt idx="2">
                  <c:v>-717</c:v>
                </c:pt>
                <c:pt idx="3">
                  <c:v>103</c:v>
                </c:pt>
                <c:pt idx="4">
                  <c:v>207</c:v>
                </c:pt>
                <c:pt idx="5">
                  <c:v>290</c:v>
                </c:pt>
                <c:pt idx="6">
                  <c:v>188</c:v>
                </c:pt>
                <c:pt idx="7">
                  <c:v>336</c:v>
                </c:pt>
                <c:pt idx="8">
                  <c:v>431</c:v>
                </c:pt>
                <c:pt idx="9">
                  <c:v>553</c:v>
                </c:pt>
                <c:pt idx="10">
                  <c:v>681</c:v>
                </c:pt>
                <c:pt idx="11">
                  <c:v>785</c:v>
                </c:pt>
                <c:pt idx="12">
                  <c:v>886</c:v>
                </c:pt>
                <c:pt idx="13">
                  <c:v>887</c:v>
                </c:pt>
                <c:pt idx="14">
                  <c:v>1010</c:v>
                </c:pt>
                <c:pt idx="15">
                  <c:v>1512</c:v>
                </c:pt>
                <c:pt idx="16">
                  <c:v>1311.34464</c:v>
                </c:pt>
                <c:pt idx="17">
                  <c:v>1416.2522112000001</c:v>
                </c:pt>
                <c:pt idx="18">
                  <c:v>1529.5523880960004</c:v>
                </c:pt>
                <c:pt idx="19">
                  <c:v>1651.9165791436806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43101</c:v>
                </c:pt>
                <c:pt idx="11">
                  <c:v>43466</c:v>
                </c:pt>
                <c:pt idx="12">
                  <c:v>43831</c:v>
                </c:pt>
                <c:pt idx="13">
                  <c:v>44197</c:v>
                </c:pt>
                <c:pt idx="14">
                  <c:v>44562</c:v>
                </c:pt>
                <c:pt idx="15" formatCode="General">
                  <c:v>2023</c:v>
                </c:pt>
                <c:pt idx="16" formatCode="General">
                  <c:v>2024</c:v>
                </c:pt>
                <c:pt idx="17" formatCode="General">
                  <c:v>2025</c:v>
                </c:pt>
                <c:pt idx="18" formatCode="General">
                  <c:v>2026</c:v>
                </c:pt>
                <c:pt idx="19" formatCode="General">
                  <c:v>2027</c:v>
                </c:pt>
              </c:numCache>
            </c:numRef>
          </c:cat>
          <c:val>
            <c:numRef>
              <c:f>テンプレート!$J$9:$J$28</c:f>
              <c:numCache>
                <c:formatCode>#,##0_);[Red]\(#,##0\)</c:formatCode>
                <c:ptCount val="20"/>
                <c:pt idx="0">
                  <c:v>241</c:v>
                </c:pt>
                <c:pt idx="1">
                  <c:v>198</c:v>
                </c:pt>
                <c:pt idx="2">
                  <c:v>-525</c:v>
                </c:pt>
                <c:pt idx="3">
                  <c:v>120</c:v>
                </c:pt>
                <c:pt idx="4">
                  <c:v>196</c:v>
                </c:pt>
                <c:pt idx="5">
                  <c:v>286</c:v>
                </c:pt>
                <c:pt idx="6">
                  <c:v>118</c:v>
                </c:pt>
                <c:pt idx="7">
                  <c:v>210</c:v>
                </c:pt>
                <c:pt idx="8">
                  <c:v>276</c:v>
                </c:pt>
                <c:pt idx="9">
                  <c:v>363</c:v>
                </c:pt>
                <c:pt idx="10">
                  <c:v>480</c:v>
                </c:pt>
                <c:pt idx="11">
                  <c:v>540</c:v>
                </c:pt>
                <c:pt idx="12">
                  <c:v>613</c:v>
                </c:pt>
                <c:pt idx="13">
                  <c:v>628</c:v>
                </c:pt>
                <c:pt idx="14">
                  <c:v>728</c:v>
                </c:pt>
                <c:pt idx="15">
                  <c:v>1052</c:v>
                </c:pt>
                <c:pt idx="16">
                  <c:v>925.65503999999999</c:v>
                </c:pt>
                <c:pt idx="17">
                  <c:v>999.70744320000017</c:v>
                </c:pt>
                <c:pt idx="18">
                  <c:v>1079.6840386560002</c:v>
                </c:pt>
                <c:pt idx="19">
                  <c:v>1166.0587617484803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B-47D2-9CA5-229956E4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24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612905338704314E-2"/>
          <c:y val="0.15873805072024857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66676</xdr:colOff>
      <xdr:row>16</xdr:row>
      <xdr:rowOff>47625</xdr:rowOff>
    </xdr:from>
    <xdr:to>
      <xdr:col>29</xdr:col>
      <xdr:colOff>638176</xdr:colOff>
      <xdr:row>35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98EBF64-CBC3-4093-A874-4519A39ED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28575</xdr:colOff>
      <xdr:row>1</xdr:row>
      <xdr:rowOff>57150</xdr:rowOff>
    </xdr:from>
    <xdr:to>
      <xdr:col>29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F8B5981-8E1B-477E-8346-2831193FA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0.37968</cdr:x>
      <cdr:y>0.13043</cdr:y>
    </cdr:from>
    <cdr:to>
      <cdr:x>0.90196</cdr:x>
      <cdr:y>0.54515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AD1E4241-CC9D-4338-AC56-5EF8EE4996A0}"/>
            </a:ext>
          </a:extLst>
        </cdr:cNvPr>
        <cdr:cNvCxnSpPr/>
      </cdr:nvCxnSpPr>
      <cdr:spPr>
        <a:xfrm xmlns:a="http://schemas.openxmlformats.org/drawingml/2006/main" flipV="1">
          <a:off x="2028825" y="371475"/>
          <a:ext cx="2790825" cy="11811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EDC9-5FBC-4180-80CC-489877B79D17}">
  <dimension ref="A1:AD47"/>
  <sheetViews>
    <sheetView tabSelected="1"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V4" sqref="V4"/>
    </sheetView>
  </sheetViews>
  <sheetFormatPr defaultRowHeight="12"/>
  <cols>
    <col min="1" max="1" width="17.625" style="1" customWidth="1"/>
    <col min="2" max="2" width="5.375" style="15" customWidth="1"/>
    <col min="3" max="3" width="7.875" style="15" customWidth="1"/>
    <col min="4" max="4" width="6.375" style="15" customWidth="1"/>
    <col min="5" max="5" width="9" style="15" bestFit="1" customWidth="1"/>
    <col min="6" max="6" width="6" style="15" customWidth="1"/>
    <col min="7" max="7" width="6.125" style="34" customWidth="1"/>
    <col min="8" max="8" width="4.75" style="15" customWidth="1"/>
    <col min="9" max="9" width="5.625" style="42" customWidth="1"/>
    <col min="10" max="10" width="4.875" style="15" customWidth="1"/>
    <col min="11" max="11" width="5.5" style="15" customWidth="1"/>
    <col min="12" max="12" width="5.75" style="15" customWidth="1"/>
    <col min="13" max="13" width="5.375" style="15" customWidth="1"/>
    <col min="14" max="14" width="4.75" style="15" customWidth="1"/>
    <col min="15" max="15" width="4" style="15" customWidth="1"/>
    <col min="16" max="16" width="4" style="43" customWidth="1"/>
    <col min="17" max="17" width="4.125" style="15" customWidth="1"/>
    <col min="18" max="18" width="4.375" style="15" customWidth="1"/>
    <col min="19" max="19" width="5.875" style="43" customWidth="1"/>
    <col min="20" max="20" width="5.5" style="43" customWidth="1"/>
    <col min="21" max="21" width="3.5" style="15" customWidth="1"/>
    <col min="22" max="22" width="6.375" style="43" customWidth="1"/>
    <col min="23" max="16384" width="9" style="15"/>
  </cols>
  <sheetData>
    <row r="1" spans="1:30" s="2" customFormat="1" ht="29.25" customHeight="1">
      <c r="A1" s="5" t="s">
        <v>2</v>
      </c>
      <c r="B1" s="7" t="s">
        <v>8</v>
      </c>
      <c r="C1" s="7" t="s">
        <v>9</v>
      </c>
      <c r="D1" s="7" t="s">
        <v>10</v>
      </c>
      <c r="E1" s="3" t="s">
        <v>1</v>
      </c>
      <c r="F1" s="3" t="s">
        <v>0</v>
      </c>
      <c r="G1" s="76" t="s">
        <v>25</v>
      </c>
      <c r="H1" s="3" t="s">
        <v>3</v>
      </c>
      <c r="I1" s="77" t="s">
        <v>5</v>
      </c>
      <c r="J1" s="3" t="s">
        <v>4</v>
      </c>
      <c r="K1" s="77" t="s">
        <v>26</v>
      </c>
      <c r="L1" s="11" t="s">
        <v>6</v>
      </c>
      <c r="M1" s="11" t="s">
        <v>7</v>
      </c>
      <c r="N1" s="10" t="s">
        <v>11</v>
      </c>
      <c r="O1" s="10" t="s">
        <v>12</v>
      </c>
      <c r="P1" s="10" t="s">
        <v>89</v>
      </c>
      <c r="Q1" s="3" t="s">
        <v>13</v>
      </c>
      <c r="R1" s="3" t="s">
        <v>14</v>
      </c>
      <c r="S1" s="64" t="s">
        <v>34</v>
      </c>
      <c r="T1" s="64" t="s">
        <v>35</v>
      </c>
      <c r="V1" s="64" t="s">
        <v>37</v>
      </c>
      <c r="W1" s="79"/>
      <c r="X1" s="79"/>
      <c r="Y1" s="79"/>
      <c r="Z1" s="79"/>
      <c r="AA1" s="79"/>
      <c r="AB1" s="79"/>
      <c r="AC1" s="79"/>
      <c r="AD1" s="79"/>
    </row>
    <row r="2" spans="1:30" ht="41.25" customHeight="1" thickBot="1">
      <c r="A2" s="57" t="s">
        <v>76</v>
      </c>
      <c r="B2" s="41">
        <v>919</v>
      </c>
      <c r="C2" s="8"/>
      <c r="D2" s="8"/>
      <c r="E2" s="35">
        <f>+E23</f>
        <v>44562</v>
      </c>
      <c r="F2" s="46">
        <f t="shared" ref="F2:M2" si="0">+F23</f>
        <v>8102</v>
      </c>
      <c r="G2" s="75">
        <f t="shared" si="0"/>
        <v>0.12935600780596598</v>
      </c>
      <c r="H2" s="8">
        <f t="shared" si="0"/>
        <v>1010</v>
      </c>
      <c r="I2" s="47">
        <f t="shared" si="0"/>
        <v>0.12466057763515181</v>
      </c>
      <c r="J2" s="46">
        <f t="shared" si="0"/>
        <v>728</v>
      </c>
      <c r="K2" s="47">
        <f t="shared" si="0"/>
        <v>8.9854356948901509E-2</v>
      </c>
      <c r="L2" s="8">
        <f t="shared" si="0"/>
        <v>68.5</v>
      </c>
      <c r="M2" s="8">
        <f t="shared" si="0"/>
        <v>337.1</v>
      </c>
      <c r="N2" s="16">
        <f>+B2/L2</f>
        <v>13.416058394160585</v>
      </c>
      <c r="O2" s="17">
        <f>+B2/M2</f>
        <v>2.7261940077128446</v>
      </c>
      <c r="P2" s="17"/>
      <c r="Q2" s="48">
        <f>+Q23</f>
        <v>34.5</v>
      </c>
      <c r="R2" s="49">
        <f>+Q2/B2</f>
        <v>3.7540805223068553E-2</v>
      </c>
      <c r="S2" s="8">
        <f t="shared" ref="S2:V2" si="1">+S23</f>
        <v>5089</v>
      </c>
      <c r="T2" s="8">
        <f t="shared" si="1"/>
        <v>3582</v>
      </c>
      <c r="U2" s="8">
        <f t="shared" si="1"/>
        <v>0.703871094517587</v>
      </c>
      <c r="V2" s="8">
        <f t="shared" si="1"/>
        <v>-3554</v>
      </c>
    </row>
    <row r="3" spans="1:30" ht="15.75" customHeight="1">
      <c r="A3" s="59">
        <v>44812</v>
      </c>
      <c r="B3" s="80" t="s">
        <v>28</v>
      </c>
      <c r="C3" s="81"/>
      <c r="D3" s="81"/>
      <c r="E3" s="50">
        <f>+G28</f>
        <v>0.08</v>
      </c>
      <c r="F3" s="4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58"/>
      <c r="T3" s="58"/>
      <c r="U3" s="43"/>
    </row>
    <row r="4" spans="1:30" s="43" customFormat="1" ht="15.75" customHeight="1">
      <c r="A4" s="1"/>
      <c r="B4" s="82" t="s">
        <v>29</v>
      </c>
      <c r="C4" s="83"/>
      <c r="D4" s="83"/>
      <c r="E4" s="51">
        <f>+K28</f>
        <v>9.6000000000000002E-2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58"/>
      <c r="T4" s="58"/>
    </row>
    <row r="5" spans="1:30" s="43" customFormat="1" ht="15.75" customHeight="1">
      <c r="A5" s="1"/>
      <c r="B5" s="82" t="s">
        <v>30</v>
      </c>
      <c r="C5" s="83"/>
      <c r="D5" s="83"/>
      <c r="E5" s="52">
        <f>+N28</f>
        <v>12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58"/>
      <c r="T5" s="58"/>
    </row>
    <row r="6" spans="1:30" s="43" customFormat="1" ht="15.75" customHeight="1">
      <c r="A6" s="60" t="e">
        <f>+(B2-A5)/A5</f>
        <v>#DIV/0!</v>
      </c>
      <c r="B6" s="82" t="s">
        <v>31</v>
      </c>
      <c r="C6" s="83"/>
      <c r="D6" s="83"/>
      <c r="E6" s="52">
        <f>+B28</f>
        <v>1316.6212941720478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58"/>
      <c r="T6" s="58"/>
    </row>
    <row r="7" spans="1:30" s="43" customFormat="1" ht="15.75" customHeight="1" thickBot="1">
      <c r="A7" s="1"/>
      <c r="B7" s="84" t="s">
        <v>32</v>
      </c>
      <c r="C7" s="85"/>
      <c r="D7" s="85"/>
      <c r="E7" s="53">
        <f>+D28</f>
        <v>0.43266734947992141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58"/>
      <c r="T7" s="58"/>
    </row>
    <row r="8" spans="1:30">
      <c r="A8" s="33" t="s">
        <v>15</v>
      </c>
      <c r="C8" s="1" t="s">
        <v>27</v>
      </c>
      <c r="G8" s="13">
        <f>AVERAGE(G9:G21)</f>
        <v>4.1259892912806413E-2</v>
      </c>
      <c r="I8" s="13">
        <f>AVERAGE(I9:I21)</f>
        <v>6.0968713464959898E-2</v>
      </c>
      <c r="K8" s="13">
        <f>AVERAGE(K9:K21)</f>
        <v>4.2368858578236149E-2</v>
      </c>
      <c r="N8" s="12" t="e">
        <f>AVERAGE(N9:N21)</f>
        <v>#VALUE!</v>
      </c>
      <c r="O8" s="12">
        <f>AVERAGE(O9:O21)</f>
        <v>2.5954942689836722</v>
      </c>
      <c r="P8" s="12"/>
    </row>
    <row r="9" spans="1:30">
      <c r="A9" s="1">
        <v>2163</v>
      </c>
      <c r="B9" s="41">
        <v>150</v>
      </c>
      <c r="C9" s="45">
        <f t="shared" ref="C9:C19" si="2">+J9/L9*1000000</f>
        <v>10616740.088105727</v>
      </c>
      <c r="E9" s="35">
        <f>+コピー!B2</f>
        <v>39448</v>
      </c>
      <c r="F9" s="31">
        <f>+コピー!C2</f>
        <v>4899</v>
      </c>
      <c r="H9" s="31">
        <f>+コピー!E2</f>
        <v>452</v>
      </c>
      <c r="I9" s="6">
        <f>+H9/F9</f>
        <v>9.2263727291283931E-2</v>
      </c>
      <c r="J9" s="31">
        <f>+コピー!I2</f>
        <v>241</v>
      </c>
      <c r="K9" s="6">
        <f>+J9/F9</f>
        <v>4.91937130026536E-2</v>
      </c>
      <c r="L9" s="32">
        <f>VALUE(SUBSTITUTE(コピー!K2,"円","　"))</f>
        <v>22.7</v>
      </c>
      <c r="M9" s="32">
        <f>VALUE(SUBSTITUTE(コピー!L2,"円","　"))</f>
        <v>86.3</v>
      </c>
      <c r="N9" s="9">
        <f t="shared" ref="N9:N22" si="3">+B9/L9</f>
        <v>6.607929515418502</v>
      </c>
      <c r="O9" s="9">
        <f t="shared" ref="O9:O22" si="4">+B9/M9</f>
        <v>1.7381228273464659</v>
      </c>
      <c r="P9" s="54">
        <f>+O9/N9</f>
        <v>0.2630359212050985</v>
      </c>
    </row>
    <row r="10" spans="1:30">
      <c r="B10" s="41">
        <v>106</v>
      </c>
      <c r="C10" s="45">
        <f t="shared" si="2"/>
        <v>10645161.290322579</v>
      </c>
      <c r="E10" s="35">
        <f>+コピー!B3</f>
        <v>39814</v>
      </c>
      <c r="F10" s="31">
        <f>+コピー!C3</f>
        <v>5293</v>
      </c>
      <c r="G10" s="6">
        <f>+(F10-F9)/F9</f>
        <v>8.042457644417228E-2</v>
      </c>
      <c r="H10" s="31">
        <f>+コピー!E3</f>
        <v>348</v>
      </c>
      <c r="I10" s="6">
        <f t="shared" ref="I10:I22" si="5">+H10/F10</f>
        <v>6.574721330058568E-2</v>
      </c>
      <c r="J10" s="31">
        <f>+コピー!I3</f>
        <v>198</v>
      </c>
      <c r="K10" s="6">
        <f t="shared" ref="K10:K21" si="6">+J10/F10</f>
        <v>3.7407897222747025E-2</v>
      </c>
      <c r="L10" s="32">
        <f>VALUE(SUBSTITUTE(コピー!K3,"円","　"))</f>
        <v>18.600000000000001</v>
      </c>
      <c r="M10" s="32">
        <f>VALUE(SUBSTITUTE(コピー!L3,"円","　"))</f>
        <v>97.5</v>
      </c>
      <c r="N10" s="9">
        <f t="shared" si="3"/>
        <v>5.6989247311827951</v>
      </c>
      <c r="O10" s="9">
        <f t="shared" si="4"/>
        <v>1.0871794871794871</v>
      </c>
      <c r="P10" s="54">
        <f t="shared" ref="P10:P23" si="7">+O10/N10</f>
        <v>0.19076923076923077</v>
      </c>
    </row>
    <row r="11" spans="1:30">
      <c r="A11" s="1" t="s">
        <v>9</v>
      </c>
      <c r="B11" s="41">
        <v>61.6</v>
      </c>
      <c r="C11" s="45" t="e">
        <f t="shared" si="2"/>
        <v>#VALUE!</v>
      </c>
      <c r="E11" s="35">
        <f>+コピー!B4</f>
        <v>40179</v>
      </c>
      <c r="F11" s="31">
        <f>+コピー!C4</f>
        <v>3301</v>
      </c>
      <c r="G11" s="6">
        <f t="shared" ref="G11:G22" si="8">+(F11-F10)/F10</f>
        <v>-0.37634611751369734</v>
      </c>
      <c r="H11" s="31">
        <f>+コピー!E4</f>
        <v>-717</v>
      </c>
      <c r="I11" s="6">
        <f t="shared" si="5"/>
        <v>-0.21720690699787942</v>
      </c>
      <c r="J11" s="31">
        <f>+コピー!I4</f>
        <v>-525</v>
      </c>
      <c r="K11" s="6">
        <f t="shared" si="6"/>
        <v>-0.15904271432899122</v>
      </c>
      <c r="L11" s="32" t="e">
        <f>VALUE(SUBSTITUTE(コピー!K4,"円","　"))</f>
        <v>#VALUE!</v>
      </c>
      <c r="M11" s="32">
        <f>VALUE(SUBSTITUTE(コピー!L4,"円","　"))</f>
        <v>41.5</v>
      </c>
      <c r="N11" s="9" t="e">
        <f t="shared" si="3"/>
        <v>#VALUE!</v>
      </c>
      <c r="O11" s="9">
        <f t="shared" si="4"/>
        <v>1.4843373493975904</v>
      </c>
      <c r="P11" s="54" t="e">
        <f t="shared" si="7"/>
        <v>#VALUE!</v>
      </c>
    </row>
    <row r="12" spans="1:30">
      <c r="A12" s="71">
        <f>+G23</f>
        <v>0.12935600780596598</v>
      </c>
      <c r="B12" s="41">
        <v>79.8</v>
      </c>
      <c r="C12" s="45">
        <f t="shared" si="2"/>
        <v>10619469.026548671</v>
      </c>
      <c r="E12" s="35">
        <f>+コピー!B5</f>
        <v>40544</v>
      </c>
      <c r="F12" s="31">
        <f>+コピー!C5</f>
        <v>3437</v>
      </c>
      <c r="G12" s="6">
        <f t="shared" si="8"/>
        <v>4.119963647379582E-2</v>
      </c>
      <c r="H12" s="31">
        <f>+コピー!E5</f>
        <v>103</v>
      </c>
      <c r="I12" s="6">
        <f t="shared" si="5"/>
        <v>2.9967995344777423E-2</v>
      </c>
      <c r="J12" s="31">
        <f>+コピー!I5</f>
        <v>120</v>
      </c>
      <c r="K12" s="6">
        <f t="shared" si="6"/>
        <v>3.4914169333721268E-2</v>
      </c>
      <c r="L12" s="32">
        <f>VALUE(SUBSTITUTE(コピー!K5,"円","　"))</f>
        <v>11.3</v>
      </c>
      <c r="M12" s="32">
        <f>VALUE(SUBSTITUTE(コピー!L5,"円","　"))</f>
        <v>52.9</v>
      </c>
      <c r="N12" s="9">
        <f t="shared" si="3"/>
        <v>7.0619469026548662</v>
      </c>
      <c r="O12" s="9">
        <f t="shared" si="4"/>
        <v>1.5085066162570888</v>
      </c>
      <c r="P12" s="54">
        <f t="shared" si="7"/>
        <v>0.21361058601134217</v>
      </c>
    </row>
    <row r="13" spans="1:30">
      <c r="A13" s="1" t="s">
        <v>77</v>
      </c>
      <c r="B13" s="41">
        <v>100</v>
      </c>
      <c r="C13" s="45">
        <f t="shared" si="2"/>
        <v>10594594.594594594</v>
      </c>
      <c r="E13" s="35">
        <f>+コピー!B6</f>
        <v>40909</v>
      </c>
      <c r="F13" s="31">
        <f>+コピー!C6</f>
        <v>3693</v>
      </c>
      <c r="G13" s="6">
        <f t="shared" si="8"/>
        <v>7.4483561245272042E-2</v>
      </c>
      <c r="H13" s="31">
        <f>+コピー!E6</f>
        <v>207</v>
      </c>
      <c r="I13" s="6">
        <f t="shared" si="5"/>
        <v>5.6051990251827784E-2</v>
      </c>
      <c r="J13" s="31">
        <f>+コピー!I6</f>
        <v>196</v>
      </c>
      <c r="K13" s="6">
        <f t="shared" si="6"/>
        <v>5.3073382074194424E-2</v>
      </c>
      <c r="L13" s="32">
        <f>VALUE(SUBSTITUTE(コピー!K6,"円","　"))</f>
        <v>18.5</v>
      </c>
      <c r="M13" s="32">
        <f>VALUE(SUBSTITUTE(コピー!L6,"円","　"))</f>
        <v>69</v>
      </c>
      <c r="N13" s="9">
        <f t="shared" si="3"/>
        <v>5.4054054054054053</v>
      </c>
      <c r="O13" s="9">
        <f t="shared" si="4"/>
        <v>1.4492753623188406</v>
      </c>
      <c r="P13" s="54">
        <f t="shared" si="7"/>
        <v>0.26811594202898553</v>
      </c>
      <c r="S13" s="4">
        <v>1359</v>
      </c>
      <c r="T13" s="4">
        <v>733</v>
      </c>
      <c r="U13" s="54">
        <f>+T13/S13</f>
        <v>0.53936718175128773</v>
      </c>
      <c r="V13" s="4">
        <v>-352</v>
      </c>
      <c r="W13" s="43"/>
      <c r="X13" s="43"/>
      <c r="Y13" s="43"/>
      <c r="Z13" s="43"/>
      <c r="AA13" s="43"/>
    </row>
    <row r="14" spans="1:30">
      <c r="A14" s="72">
        <f>+(A15-A16)/B2</f>
        <v>0</v>
      </c>
      <c r="B14" s="41">
        <v>167</v>
      </c>
      <c r="C14" s="45">
        <f t="shared" si="2"/>
        <v>10631970.26022305</v>
      </c>
      <c r="E14" s="35">
        <f>+コピー!B7</f>
        <v>41275</v>
      </c>
      <c r="F14" s="31">
        <f>+コピー!C7</f>
        <v>4020</v>
      </c>
      <c r="G14" s="6">
        <f t="shared" si="8"/>
        <v>8.8545897644191712E-2</v>
      </c>
      <c r="H14" s="31">
        <f>+コピー!E7</f>
        <v>290</v>
      </c>
      <c r="I14" s="6">
        <f t="shared" si="5"/>
        <v>7.2139303482587069E-2</v>
      </c>
      <c r="J14" s="31">
        <f>+コピー!I7</f>
        <v>286</v>
      </c>
      <c r="K14" s="6">
        <f t="shared" si="6"/>
        <v>7.1144278606965178E-2</v>
      </c>
      <c r="L14" s="32">
        <f>VALUE(SUBSTITUTE(コピー!K7,"円","　"))</f>
        <v>26.9</v>
      </c>
      <c r="M14" s="32">
        <f>VALUE(SUBSTITUTE(コピー!L7,"円","　"))</f>
        <v>91.1</v>
      </c>
      <c r="N14" s="9">
        <f t="shared" si="3"/>
        <v>6.2081784386617107</v>
      </c>
      <c r="O14" s="9">
        <f t="shared" si="4"/>
        <v>1.8331503841931944</v>
      </c>
      <c r="P14" s="54">
        <f t="shared" si="7"/>
        <v>0.29527991218441274</v>
      </c>
      <c r="Q14" s="43"/>
      <c r="R14" s="43"/>
      <c r="S14" s="4">
        <v>1548</v>
      </c>
      <c r="T14" s="4">
        <v>969</v>
      </c>
      <c r="U14" s="54">
        <f t="shared" ref="U14:U23" si="9">+T14/S14</f>
        <v>0.62596899224806202</v>
      </c>
      <c r="V14" s="4">
        <v>-639</v>
      </c>
      <c r="W14" s="43"/>
      <c r="X14" s="43"/>
      <c r="Y14" s="43"/>
      <c r="Z14" s="43"/>
      <c r="AA14" s="43"/>
    </row>
    <row r="15" spans="1:30">
      <c r="A15" s="1">
        <v>0</v>
      </c>
      <c r="B15" s="41">
        <v>148</v>
      </c>
      <c r="C15" s="45">
        <f t="shared" si="2"/>
        <v>10630630.630630631</v>
      </c>
      <c r="E15" s="35">
        <f>+コピー!B8</f>
        <v>41640</v>
      </c>
      <c r="F15" s="31">
        <f>+コピー!C8</f>
        <v>3856</v>
      </c>
      <c r="G15" s="6">
        <f t="shared" si="8"/>
        <v>-4.0796019900497513E-2</v>
      </c>
      <c r="H15" s="31">
        <f>+コピー!E8</f>
        <v>188</v>
      </c>
      <c r="I15" s="6">
        <f t="shared" si="5"/>
        <v>4.8755186721991702E-2</v>
      </c>
      <c r="J15" s="31">
        <f>+コピー!I8</f>
        <v>118</v>
      </c>
      <c r="K15" s="6">
        <f t="shared" si="6"/>
        <v>3.0601659751037343E-2</v>
      </c>
      <c r="L15" s="32">
        <f>VALUE(SUBSTITUTE(コピー!K8,"円","　"))</f>
        <v>11.1</v>
      </c>
      <c r="M15" s="32">
        <f>VALUE(SUBSTITUTE(コピー!L8,"円","　"))</f>
        <v>93.6</v>
      </c>
      <c r="N15" s="9">
        <f t="shared" si="3"/>
        <v>13.333333333333334</v>
      </c>
      <c r="O15" s="9">
        <f t="shared" si="4"/>
        <v>1.5811965811965814</v>
      </c>
      <c r="P15" s="54">
        <f t="shared" si="7"/>
        <v>0.1185897435897436</v>
      </c>
      <c r="Q15" s="31">
        <f>VALUE(SUBSTITUTE(コピー!O8,"円","　"))</f>
        <v>5</v>
      </c>
      <c r="R15" s="6">
        <f>+Q15/B15</f>
        <v>3.3783783783783786E-2</v>
      </c>
      <c r="S15" s="4">
        <v>1386</v>
      </c>
      <c r="T15" s="4">
        <v>995</v>
      </c>
      <c r="U15" s="54">
        <f t="shared" si="9"/>
        <v>0.71789321789321792</v>
      </c>
      <c r="V15" s="4">
        <v>-633</v>
      </c>
      <c r="W15" s="43"/>
      <c r="X15" s="43"/>
      <c r="Y15" s="43"/>
      <c r="Z15" s="43"/>
      <c r="AA15" s="43"/>
    </row>
    <row r="16" spans="1:30">
      <c r="A16" s="1">
        <v>0</v>
      </c>
      <c r="B16" s="41">
        <v>317</v>
      </c>
      <c r="C16" s="45">
        <f t="shared" si="2"/>
        <v>10606060.606060605</v>
      </c>
      <c r="E16" s="35">
        <f>+コピー!B9</f>
        <v>42005</v>
      </c>
      <c r="F16" s="31">
        <f>+コピー!C9</f>
        <v>4287</v>
      </c>
      <c r="G16" s="6">
        <f t="shared" si="8"/>
        <v>0.11177385892116183</v>
      </c>
      <c r="H16" s="31">
        <f>+コピー!E9</f>
        <v>336</v>
      </c>
      <c r="I16" s="6">
        <f t="shared" si="5"/>
        <v>7.8376487053883837E-2</v>
      </c>
      <c r="J16" s="31">
        <f>+コピー!I9</f>
        <v>210</v>
      </c>
      <c r="K16" s="6">
        <f t="shared" si="6"/>
        <v>4.8985304408677398E-2</v>
      </c>
      <c r="L16" s="32">
        <f>VALUE(SUBSTITUTE(コピー!K9,"円","　"))</f>
        <v>19.8</v>
      </c>
      <c r="M16" s="32">
        <f>VALUE(SUBSTITUTE(コピー!L9,"円","　"))</f>
        <v>108.5</v>
      </c>
      <c r="N16" s="9">
        <f t="shared" si="3"/>
        <v>16.01010101010101</v>
      </c>
      <c r="O16" s="9">
        <f t="shared" si="4"/>
        <v>2.9216589861751152</v>
      </c>
      <c r="P16" s="54">
        <f t="shared" si="7"/>
        <v>0.18248847926267281</v>
      </c>
      <c r="Q16" s="31">
        <f>VALUE(SUBSTITUTE(コピー!O9,"円","　"))</f>
        <v>6.25</v>
      </c>
      <c r="R16" s="6">
        <f>+Q16/B16</f>
        <v>1.9716088328075709E-2</v>
      </c>
      <c r="S16" s="4">
        <v>1831</v>
      </c>
      <c r="T16" s="4">
        <v>1153</v>
      </c>
      <c r="U16" s="54">
        <f t="shared" si="9"/>
        <v>0.62971054068814858</v>
      </c>
      <c r="V16" s="4">
        <v>-1077</v>
      </c>
      <c r="W16" s="43"/>
      <c r="X16" s="43"/>
      <c r="Y16" s="43"/>
      <c r="Z16" s="43"/>
      <c r="AA16" s="43"/>
    </row>
    <row r="17" spans="1:27">
      <c r="B17" s="41">
        <v>301</v>
      </c>
      <c r="C17" s="45">
        <f t="shared" si="2"/>
        <v>10615384.615384614</v>
      </c>
      <c r="E17" s="35">
        <f>+コピー!B10</f>
        <v>42370</v>
      </c>
      <c r="F17" s="31">
        <f>+コピー!C10</f>
        <v>4761</v>
      </c>
      <c r="G17" s="6">
        <f t="shared" si="8"/>
        <v>0.11056682995101469</v>
      </c>
      <c r="H17" s="31">
        <f>+コピー!E10</f>
        <v>431</v>
      </c>
      <c r="I17" s="6">
        <f t="shared" si="5"/>
        <v>9.0527200168031924E-2</v>
      </c>
      <c r="J17" s="31">
        <f>+コピー!I10</f>
        <v>276</v>
      </c>
      <c r="K17" s="6">
        <f t="shared" si="6"/>
        <v>5.7971014492753624E-2</v>
      </c>
      <c r="L17" s="32">
        <f>VALUE(SUBSTITUTE(コピー!K10,"円","　"))</f>
        <v>26</v>
      </c>
      <c r="M17" s="32">
        <f>VALUE(SUBSTITUTE(コピー!L10,"円","　"))</f>
        <v>127.7</v>
      </c>
      <c r="N17" s="9">
        <f t="shared" si="3"/>
        <v>11.576923076923077</v>
      </c>
      <c r="O17" s="9">
        <f t="shared" si="4"/>
        <v>2.3570869224745499</v>
      </c>
      <c r="P17" s="54">
        <f t="shared" si="7"/>
        <v>0.20360219263899768</v>
      </c>
      <c r="Q17" s="31">
        <f>VALUE(SUBSTITUTE(コピー!O10,"円","　"))</f>
        <v>8.75</v>
      </c>
      <c r="R17" s="6">
        <f>+Q17/B17</f>
        <v>2.9069767441860465E-2</v>
      </c>
      <c r="S17" s="4">
        <v>2103</v>
      </c>
      <c r="T17" s="4">
        <v>1358</v>
      </c>
      <c r="U17" s="54">
        <f t="shared" si="9"/>
        <v>0.64574417498811221</v>
      </c>
      <c r="V17" s="4">
        <v>-1302</v>
      </c>
      <c r="W17" s="43"/>
      <c r="X17" s="43"/>
      <c r="Y17" s="43"/>
      <c r="Z17" s="43"/>
      <c r="AA17" s="43"/>
    </row>
    <row r="18" spans="1:27">
      <c r="A18" s="78"/>
      <c r="B18" s="41">
        <v>721</v>
      </c>
      <c r="C18" s="45">
        <f t="shared" si="2"/>
        <v>10614035.087719297</v>
      </c>
      <c r="E18" s="35">
        <f>+コピー!B11</f>
        <v>42736</v>
      </c>
      <c r="F18" s="31">
        <f>+コピー!C11</f>
        <v>5153</v>
      </c>
      <c r="G18" s="6">
        <f t="shared" si="8"/>
        <v>8.2335643772316738E-2</v>
      </c>
      <c r="H18" s="31">
        <f>+コピー!E11</f>
        <v>553</v>
      </c>
      <c r="I18" s="6">
        <f t="shared" si="5"/>
        <v>0.10731612652823598</v>
      </c>
      <c r="J18" s="31">
        <f>+コピー!I11</f>
        <v>363</v>
      </c>
      <c r="K18" s="6">
        <f t="shared" si="6"/>
        <v>7.044440131961964E-2</v>
      </c>
      <c r="L18" s="32">
        <f>VALUE(SUBSTITUTE(コピー!K11,"円","　"))</f>
        <v>34.200000000000003</v>
      </c>
      <c r="M18" s="32">
        <f>VALUE(SUBSTITUTE(コピー!L11,"円","　"))</f>
        <v>152.1</v>
      </c>
      <c r="N18" s="9">
        <f t="shared" si="3"/>
        <v>21.081871345029239</v>
      </c>
      <c r="O18" s="9">
        <f t="shared" si="4"/>
        <v>4.7403024326101253</v>
      </c>
      <c r="P18" s="54">
        <f t="shared" si="7"/>
        <v>0.2248520710059172</v>
      </c>
      <c r="Q18" s="31">
        <f>VALUE(SUBSTITUTE(コピー!O11,"円","　"))</f>
        <v>11.25</v>
      </c>
      <c r="R18" s="6">
        <f>+Q18/B18</f>
        <v>1.5603328710124827E-2</v>
      </c>
      <c r="S18" s="4">
        <v>2290</v>
      </c>
      <c r="T18" s="4">
        <v>1616</v>
      </c>
      <c r="U18" s="54">
        <f t="shared" si="9"/>
        <v>0.70567685589519646</v>
      </c>
      <c r="V18" s="4">
        <v>-1373</v>
      </c>
      <c r="W18" s="43"/>
      <c r="X18" s="43"/>
      <c r="Y18" s="43"/>
      <c r="Z18" s="43"/>
      <c r="AA18" s="43"/>
    </row>
    <row r="19" spans="1:27">
      <c r="A19" s="78"/>
      <c r="B19" s="41">
        <v>1221</v>
      </c>
      <c r="C19" s="45">
        <f t="shared" si="2"/>
        <v>10619469.026548671</v>
      </c>
      <c r="E19" s="35">
        <f>+コピー!B12</f>
        <v>43101</v>
      </c>
      <c r="F19" s="31">
        <f>+コピー!C12</f>
        <v>5765</v>
      </c>
      <c r="G19" s="6">
        <f t="shared" si="8"/>
        <v>0.11876576751406948</v>
      </c>
      <c r="H19" s="31">
        <f>+コピー!E12</f>
        <v>681</v>
      </c>
      <c r="I19" s="6">
        <f t="shared" si="5"/>
        <v>0.1181266261925412</v>
      </c>
      <c r="J19" s="31">
        <f>+コピー!I12</f>
        <v>480</v>
      </c>
      <c r="K19" s="6">
        <f t="shared" si="6"/>
        <v>8.3261058109280139E-2</v>
      </c>
      <c r="L19" s="32">
        <f>VALUE(SUBSTITUTE(コピー!K12,"円","　"))</f>
        <v>45.2</v>
      </c>
      <c r="M19" s="32">
        <f>VALUE(SUBSTITUTE(コピー!L12,"円","　"))</f>
        <v>184.7</v>
      </c>
      <c r="N19" s="9">
        <f t="shared" si="3"/>
        <v>27.013274336283185</v>
      </c>
      <c r="O19" s="9">
        <f t="shared" si="4"/>
        <v>6.6107200866269631</v>
      </c>
      <c r="P19" s="54">
        <f t="shared" si="7"/>
        <v>0.24472116946399569</v>
      </c>
      <c r="Q19" s="31">
        <f>VALUE(SUBSTITUTE(コピー!O12,"円","　"))</f>
        <v>15</v>
      </c>
      <c r="R19" s="6">
        <f>+Q19/B19</f>
        <v>1.2285012285012284E-2</v>
      </c>
      <c r="S19" s="4">
        <v>2764</v>
      </c>
      <c r="T19" s="4">
        <v>1964</v>
      </c>
      <c r="U19" s="54">
        <f t="shared" si="9"/>
        <v>0.71056439942112881</v>
      </c>
      <c r="V19" s="4">
        <v>-1683</v>
      </c>
      <c r="W19" s="43"/>
      <c r="X19" s="43"/>
      <c r="Y19" s="43"/>
      <c r="Z19" s="43"/>
      <c r="AA19" s="43"/>
    </row>
    <row r="20" spans="1:27">
      <c r="A20" s="78"/>
      <c r="B20" s="41">
        <v>755</v>
      </c>
      <c r="C20" s="45">
        <f>+J20/L20*1000000</f>
        <v>10629921.259842521</v>
      </c>
      <c r="E20" s="35">
        <f>+コピー!B13</f>
        <v>43466</v>
      </c>
      <c r="F20" s="31">
        <f>+コピー!C13</f>
        <v>6331</v>
      </c>
      <c r="G20" s="6">
        <f t="shared" si="8"/>
        <v>9.8178664353859496E-2</v>
      </c>
      <c r="H20" s="31">
        <f>+コピー!E13</f>
        <v>785</v>
      </c>
      <c r="I20" s="6">
        <f t="shared" si="5"/>
        <v>0.12399305007107882</v>
      </c>
      <c r="J20" s="31">
        <f>+コピー!I13</f>
        <v>540</v>
      </c>
      <c r="K20" s="6">
        <f t="shared" si="6"/>
        <v>8.5294582214500078E-2</v>
      </c>
      <c r="L20" s="32">
        <f>VALUE(SUBSTITUTE(コピー!K13,"円","　"))</f>
        <v>50.8</v>
      </c>
      <c r="M20" s="32">
        <f>VALUE(SUBSTITUTE(コピー!L13,"円","　"))</f>
        <v>219.6</v>
      </c>
      <c r="N20" s="9">
        <f t="shared" si="3"/>
        <v>14.86220472440945</v>
      </c>
      <c r="O20" s="9">
        <f t="shared" si="4"/>
        <v>3.4380692167577416</v>
      </c>
      <c r="P20" s="54">
        <f t="shared" si="7"/>
        <v>0.23132969034608378</v>
      </c>
      <c r="Q20" s="31">
        <f>VALUE(SUBSTITUTE(コピー!O13,"円","　"))</f>
        <v>18</v>
      </c>
      <c r="R20" s="6">
        <f>+Q15/B20</f>
        <v>6.6225165562913907E-3</v>
      </c>
      <c r="S20" s="4">
        <v>3264</v>
      </c>
      <c r="T20" s="4">
        <v>2333</v>
      </c>
      <c r="U20" s="54">
        <f t="shared" si="9"/>
        <v>0.71476715686274506</v>
      </c>
      <c r="V20" s="4">
        <v>-2051</v>
      </c>
      <c r="W20" s="43"/>
      <c r="X20" s="43"/>
      <c r="Y20" s="43"/>
      <c r="Z20" s="43"/>
      <c r="AA20" s="43"/>
    </row>
    <row r="21" spans="1:27">
      <c r="A21" s="78"/>
      <c r="B21" s="41">
        <v>768</v>
      </c>
      <c r="C21" s="45">
        <f>+J21/L21*1000000</f>
        <v>10623916.811091855</v>
      </c>
      <c r="E21" s="35">
        <f>+コピー!B14</f>
        <v>43831</v>
      </c>
      <c r="F21" s="31">
        <f>+コピー!C14</f>
        <v>7002</v>
      </c>
      <c r="G21" s="6">
        <f t="shared" si="8"/>
        <v>0.10598641604801769</v>
      </c>
      <c r="H21" s="31">
        <f>+コピー!E14</f>
        <v>886</v>
      </c>
      <c r="I21" s="6">
        <f t="shared" si="5"/>
        <v>0.12653527563553271</v>
      </c>
      <c r="J21" s="31">
        <f>+コピー!I14</f>
        <v>613</v>
      </c>
      <c r="K21" s="6">
        <f t="shared" si="6"/>
        <v>8.754641530991146E-2</v>
      </c>
      <c r="L21" s="32">
        <f>VALUE(SUBSTITUTE(コピー!K14,"円","　"))</f>
        <v>57.7</v>
      </c>
      <c r="M21" s="32">
        <f>VALUE(SUBSTITUTE(コピー!L14,"円","　"))</f>
        <v>256.7</v>
      </c>
      <c r="N21" s="9">
        <f t="shared" si="3"/>
        <v>13.310225303292894</v>
      </c>
      <c r="O21" s="9">
        <f t="shared" si="4"/>
        <v>2.991819244253993</v>
      </c>
      <c r="P21" s="54">
        <f t="shared" si="7"/>
        <v>0.22477600311647838</v>
      </c>
      <c r="Q21" s="31">
        <f>VALUE(SUBSTITUTE(コピー!O14,"円","　"))</f>
        <v>20.5</v>
      </c>
      <c r="R21" s="6">
        <f>+Q21/B21</f>
        <v>2.6692708333333332E-2</v>
      </c>
      <c r="S21" s="4">
        <v>3801</v>
      </c>
      <c r="T21" s="4">
        <v>2728</v>
      </c>
      <c r="U21" s="54">
        <f t="shared" si="9"/>
        <v>0.71770586687713755</v>
      </c>
      <c r="V21" s="4">
        <v>-2383</v>
      </c>
      <c r="W21" s="43"/>
      <c r="X21" s="43"/>
      <c r="Y21" s="43"/>
      <c r="Z21" s="43"/>
      <c r="AA21" s="43"/>
    </row>
    <row r="22" spans="1:27">
      <c r="A22" s="78"/>
      <c r="B22" s="41">
        <v>810</v>
      </c>
      <c r="C22" s="45">
        <f>+J22/L22*1000000</f>
        <v>10626057.529610829</v>
      </c>
      <c r="D22" s="62">
        <v>44270</v>
      </c>
      <c r="E22" s="35">
        <f>+コピー!B15</f>
        <v>44197</v>
      </c>
      <c r="F22" s="31">
        <f>+コピー!C15</f>
        <v>7174</v>
      </c>
      <c r="G22" s="6">
        <f t="shared" si="8"/>
        <v>2.456441016852328E-2</v>
      </c>
      <c r="H22" s="31">
        <f>+コピー!E15</f>
        <v>887</v>
      </c>
      <c r="I22" s="6">
        <f t="shared" si="5"/>
        <v>0.12364092556453861</v>
      </c>
      <c r="J22" s="31">
        <f>+コピー!I15</f>
        <v>628</v>
      </c>
      <c r="K22" s="6">
        <f t="shared" ref="K22" si="10">+J22/F22</f>
        <v>8.7538332868692503E-2</v>
      </c>
      <c r="L22" s="32">
        <f>VALUE(SUBSTITUTE(コピー!K15,"円","　"))</f>
        <v>59.1</v>
      </c>
      <c r="M22" s="32">
        <f>VALUE(SUBSTITUTE(コピー!L15,"円","　"))</f>
        <v>293.89999999999998</v>
      </c>
      <c r="N22" s="9">
        <f t="shared" si="3"/>
        <v>13.705583756345177</v>
      </c>
      <c r="O22" s="9">
        <f t="shared" si="4"/>
        <v>2.7560394692072134</v>
      </c>
      <c r="P22" s="54">
        <f t="shared" si="7"/>
        <v>0.20108880571623003</v>
      </c>
      <c r="Q22" s="31">
        <f>VALUE(SUBSTITUTE(コピー!O15,"円","　"))</f>
        <v>23</v>
      </c>
      <c r="R22" s="6">
        <f>+Q22/B22</f>
        <v>2.8395061728395062E-2</v>
      </c>
      <c r="S22" s="4">
        <v>4432</v>
      </c>
      <c r="T22" s="4">
        <v>3123</v>
      </c>
      <c r="U22" s="54">
        <f t="shared" si="9"/>
        <v>0.70464801444043323</v>
      </c>
      <c r="V22" s="4">
        <v>-3020</v>
      </c>
      <c r="W22" s="43"/>
      <c r="X22" s="43"/>
      <c r="Y22" s="43"/>
      <c r="Z22" s="43"/>
      <c r="AA22" s="43"/>
    </row>
    <row r="23" spans="1:27">
      <c r="A23" s="78"/>
      <c r="B23" s="41">
        <v>836</v>
      </c>
      <c r="C23" s="45">
        <f>+J23/L23*1000000</f>
        <v>10627737.226277372</v>
      </c>
      <c r="D23" s="62">
        <v>44634</v>
      </c>
      <c r="E23" s="35">
        <f>+コピー!B16</f>
        <v>44562</v>
      </c>
      <c r="F23" s="31">
        <f>+コピー!C16</f>
        <v>8102</v>
      </c>
      <c r="G23" s="6">
        <f t="shared" ref="G23:G24" si="11">+(F23-F22)/F22</f>
        <v>0.12935600780596598</v>
      </c>
      <c r="H23" s="31">
        <f>+コピー!E16</f>
        <v>1010</v>
      </c>
      <c r="I23" s="6">
        <f t="shared" ref="I23:I24" si="12">+H23/F23</f>
        <v>0.12466057763515181</v>
      </c>
      <c r="J23" s="31">
        <f>+コピー!I16</f>
        <v>728</v>
      </c>
      <c r="K23" s="6">
        <f t="shared" ref="K23:K24" si="13">+J23/F23</f>
        <v>8.9854356948901509E-2</v>
      </c>
      <c r="L23" s="32">
        <f>VALUE(SUBSTITUTE(コピー!K16,"円","　"))</f>
        <v>68.5</v>
      </c>
      <c r="M23" s="32">
        <f>VALUE(SUBSTITUTE(コピー!L16,"円","　"))</f>
        <v>337.1</v>
      </c>
      <c r="N23" s="9">
        <f t="shared" ref="N23:N24" si="14">+B23/L23</f>
        <v>12.204379562043796</v>
      </c>
      <c r="O23" s="9">
        <f t="shared" ref="O23" si="15">+B23/M23</f>
        <v>2.4799762681696826</v>
      </c>
      <c r="P23" s="54">
        <f t="shared" si="7"/>
        <v>0.20320379709285077</v>
      </c>
      <c r="Q23" s="31">
        <f>VALUE(SUBSTITUTE(コピー!O16,"円","　"))</f>
        <v>34.5</v>
      </c>
      <c r="R23" s="6">
        <f>+Q23/B23</f>
        <v>4.1267942583732058E-2</v>
      </c>
      <c r="S23" s="4">
        <v>5089</v>
      </c>
      <c r="T23" s="4">
        <v>3582</v>
      </c>
      <c r="U23" s="54">
        <f t="shared" si="9"/>
        <v>0.703871094517587</v>
      </c>
      <c r="V23" s="4">
        <v>-3554</v>
      </c>
      <c r="W23" s="43"/>
      <c r="X23" s="43"/>
      <c r="Y23" s="43"/>
      <c r="Z23" s="43"/>
      <c r="AA23" s="43"/>
    </row>
    <row r="24" spans="1:27">
      <c r="A24" s="78"/>
      <c r="B24" s="41">
        <v>841</v>
      </c>
      <c r="C24" s="63">
        <f t="shared" ref="C24:C28" si="16">+C23</f>
        <v>10627737.226277372</v>
      </c>
      <c r="D24" s="34"/>
      <c r="E24" s="30">
        <v>2023</v>
      </c>
      <c r="F24" s="31">
        <f>+AVERAGE(F31)*4</f>
        <v>8928</v>
      </c>
      <c r="G24" s="6">
        <f t="shared" si="11"/>
        <v>0.10195013576894595</v>
      </c>
      <c r="H24" s="31">
        <f>+AVERAGE(H31)*4</f>
        <v>1512</v>
      </c>
      <c r="I24" s="6">
        <f t="shared" si="12"/>
        <v>0.16935483870967741</v>
      </c>
      <c r="J24" s="31">
        <f>+AVERAGE(J31)*4</f>
        <v>1052</v>
      </c>
      <c r="K24" s="6">
        <f t="shared" si="13"/>
        <v>0.11783154121863799</v>
      </c>
      <c r="L24" s="31">
        <f>+AVERAGE(L31)*4</f>
        <v>99.2</v>
      </c>
      <c r="M24" s="43"/>
      <c r="N24" s="9">
        <f t="shared" si="14"/>
        <v>8.4778225806451619</v>
      </c>
      <c r="Q24" s="31">
        <f>VALUE(SUBSTITUTE(コピー!O17,"円","　"))</f>
        <v>38</v>
      </c>
      <c r="R24" s="6">
        <f>+Q24/B24</f>
        <v>4.5184304399524373E-2</v>
      </c>
      <c r="S24" s="4"/>
      <c r="T24" s="4"/>
      <c r="U24" s="54"/>
      <c r="V24" s="4"/>
    </row>
    <row r="25" spans="1:27">
      <c r="A25" s="78"/>
      <c r="B25" s="44">
        <f>+L25*N25</f>
        <v>1045.1764325274726</v>
      </c>
      <c r="C25" s="63">
        <f t="shared" si="16"/>
        <v>10627737.226277372</v>
      </c>
      <c r="D25" s="34"/>
      <c r="E25" s="30">
        <v>2024</v>
      </c>
      <c r="F25" s="44">
        <f t="shared" ref="F25:F26" si="17">+F24*(1+G25)</f>
        <v>9642.24</v>
      </c>
      <c r="G25" s="61">
        <v>0.08</v>
      </c>
      <c r="H25" s="44">
        <f t="shared" ref="H25:H26" si="18">+F25*I25</f>
        <v>1311.34464</v>
      </c>
      <c r="I25" s="61">
        <v>0.13600000000000001</v>
      </c>
      <c r="J25" s="44">
        <f t="shared" ref="J25:J26" si="19">+F25*K25</f>
        <v>925.65503999999999</v>
      </c>
      <c r="K25" s="61">
        <v>9.6000000000000002E-2</v>
      </c>
      <c r="L25" s="14">
        <f t="shared" ref="L25:L26" si="20">+J25/C25*1000000</f>
        <v>87.098036043956043</v>
      </c>
      <c r="M25" s="42"/>
      <c r="N25" s="41">
        <v>12</v>
      </c>
      <c r="R25" s="6"/>
      <c r="S25" s="4"/>
      <c r="T25" s="4"/>
      <c r="U25" s="54"/>
      <c r="V25" s="4"/>
    </row>
    <row r="26" spans="1:27">
      <c r="A26" s="78"/>
      <c r="B26" s="44">
        <f>+L26*N26</f>
        <v>1128.7905471296706</v>
      </c>
      <c r="C26" s="63">
        <f t="shared" si="16"/>
        <v>10627737.226277372</v>
      </c>
      <c r="D26" s="34"/>
      <c r="E26" s="30">
        <v>2025</v>
      </c>
      <c r="F26" s="44">
        <f t="shared" si="17"/>
        <v>10413.619200000001</v>
      </c>
      <c r="G26" s="61">
        <f t="shared" ref="G26:K26" si="21">+G25</f>
        <v>0.08</v>
      </c>
      <c r="H26" s="44">
        <f t="shared" si="18"/>
        <v>1416.2522112000001</v>
      </c>
      <c r="I26" s="61">
        <f t="shared" si="21"/>
        <v>0.13600000000000001</v>
      </c>
      <c r="J26" s="44">
        <f t="shared" si="19"/>
        <v>999.70744320000017</v>
      </c>
      <c r="K26" s="61">
        <f t="shared" si="21"/>
        <v>9.6000000000000002E-2</v>
      </c>
      <c r="L26" s="14">
        <f t="shared" si="20"/>
        <v>94.065878927472554</v>
      </c>
      <c r="M26" s="42"/>
      <c r="N26" s="41">
        <f t="shared" ref="N26:N28" si="22">+N25</f>
        <v>12</v>
      </c>
      <c r="R26" s="6"/>
      <c r="S26" s="4"/>
      <c r="T26" s="4"/>
      <c r="U26" s="54"/>
      <c r="V26" s="4"/>
    </row>
    <row r="27" spans="1:27" s="43" customFormat="1">
      <c r="A27" s="78"/>
      <c r="B27" s="44">
        <f>+L27*N27</f>
        <v>1219.0937909000443</v>
      </c>
      <c r="C27" s="63">
        <f t="shared" si="16"/>
        <v>10627737.226277372</v>
      </c>
      <c r="E27" s="30">
        <v>2026</v>
      </c>
      <c r="F27" s="44">
        <f t="shared" ref="F27:F28" si="23">+F26*(1+G27)</f>
        <v>11246.708736000002</v>
      </c>
      <c r="G27" s="61">
        <f t="shared" ref="G27" si="24">+G26</f>
        <v>0.08</v>
      </c>
      <c r="H27" s="44">
        <f t="shared" ref="H27:H28" si="25">+F27*I27</f>
        <v>1529.5523880960004</v>
      </c>
      <c r="I27" s="61">
        <f t="shared" ref="I27" si="26">+I26</f>
        <v>0.13600000000000001</v>
      </c>
      <c r="J27" s="44">
        <f t="shared" ref="J27:J28" si="27">+F27*K27</f>
        <v>1079.6840386560002</v>
      </c>
      <c r="K27" s="61">
        <f t="shared" ref="K27" si="28">+K26</f>
        <v>9.6000000000000002E-2</v>
      </c>
      <c r="L27" s="14">
        <f t="shared" ref="L27:L28" si="29">+J27/C27*1000000</f>
        <v>101.59114924167035</v>
      </c>
      <c r="N27" s="41">
        <f t="shared" si="22"/>
        <v>12</v>
      </c>
      <c r="R27" s="6"/>
      <c r="S27" s="4"/>
      <c r="T27" s="4"/>
      <c r="U27" s="54"/>
      <c r="V27" s="4"/>
    </row>
    <row r="28" spans="1:27">
      <c r="A28" s="78"/>
      <c r="B28" s="44">
        <f>+L28*N28</f>
        <v>1316.6212941720478</v>
      </c>
      <c r="C28" s="63">
        <f t="shared" si="16"/>
        <v>10627737.226277372</v>
      </c>
      <c r="D28" s="55">
        <f>+(B28-B2)/B2</f>
        <v>0.43266734947992141</v>
      </c>
      <c r="E28" s="30">
        <v>2027</v>
      </c>
      <c r="F28" s="44">
        <f t="shared" si="23"/>
        <v>12146.445434880003</v>
      </c>
      <c r="G28" s="61">
        <f t="shared" ref="G28" si="30">+G27</f>
        <v>0.08</v>
      </c>
      <c r="H28" s="44">
        <f t="shared" si="25"/>
        <v>1651.9165791436806</v>
      </c>
      <c r="I28" s="61">
        <f t="shared" ref="I28" si="31">+I27</f>
        <v>0.13600000000000001</v>
      </c>
      <c r="J28" s="44">
        <f t="shared" si="27"/>
        <v>1166.0587617484803</v>
      </c>
      <c r="K28" s="61">
        <f t="shared" ref="K28" si="32">+K27</f>
        <v>9.6000000000000002E-2</v>
      </c>
      <c r="L28" s="14">
        <f t="shared" si="29"/>
        <v>109.71844118100398</v>
      </c>
      <c r="M28" s="43"/>
      <c r="N28" s="41">
        <f t="shared" si="22"/>
        <v>12</v>
      </c>
      <c r="R28" s="6"/>
      <c r="S28" s="4"/>
      <c r="T28" s="4"/>
      <c r="U28" s="54"/>
      <c r="V28" s="4"/>
    </row>
    <row r="29" spans="1:27">
      <c r="A29" s="78"/>
      <c r="C29" s="45">
        <v>10627920</v>
      </c>
      <c r="D29" s="34"/>
      <c r="N29" s="34"/>
    </row>
    <row r="30" spans="1:27">
      <c r="A30" s="78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27">
      <c r="A31" s="78"/>
      <c r="C31" s="67">
        <f>+コピー!P6</f>
        <v>44720</v>
      </c>
      <c r="D31" s="67" t="str">
        <f>+コピー!R6</f>
        <v>1Q</v>
      </c>
      <c r="E31" s="35">
        <f>+コピー!Q6</f>
        <v>44652</v>
      </c>
      <c r="F31" s="31">
        <f>+コピー!S6</f>
        <v>2232</v>
      </c>
      <c r="G31" s="6" t="e">
        <f>+(F31-F34)/F34</f>
        <v>#DIV/0!</v>
      </c>
      <c r="H31" s="31">
        <f>+コピー!U6</f>
        <v>378</v>
      </c>
      <c r="I31" s="6">
        <f t="shared" ref="I31" si="33">+H31/F31</f>
        <v>0.16935483870967741</v>
      </c>
      <c r="J31" s="31">
        <f>+コピー!Y6</f>
        <v>263</v>
      </c>
      <c r="K31" s="6">
        <f t="shared" ref="K31" si="34">+J31/F31</f>
        <v>0.11783154121863799</v>
      </c>
      <c r="L31" s="32">
        <f>VALUE(SUBSTITUTE(コピー!AA6,"円","　"))</f>
        <v>24.8</v>
      </c>
    </row>
    <row r="32" spans="1:27">
      <c r="A32" s="78"/>
      <c r="C32" s="67">
        <f>+コピー!P7</f>
        <v>0</v>
      </c>
      <c r="D32" s="67">
        <f>+コピー!R7</f>
        <v>0</v>
      </c>
      <c r="E32" s="35">
        <f>+コピー!Q7</f>
        <v>0</v>
      </c>
      <c r="F32" s="31">
        <f>+コピー!S7</f>
        <v>0</v>
      </c>
      <c r="G32" s="6" t="e">
        <f t="shared" ref="G32:G34" si="35">+(F32-F35)/F35</f>
        <v>#DIV/0!</v>
      </c>
      <c r="H32" s="31">
        <f>+コピー!U7</f>
        <v>0</v>
      </c>
      <c r="I32" s="6" t="e">
        <f t="shared" ref="I32:I34" si="36">+H32/F32</f>
        <v>#DIV/0!</v>
      </c>
      <c r="J32" s="31">
        <f>+コピー!Y7</f>
        <v>0</v>
      </c>
      <c r="K32" s="6" t="e">
        <f t="shared" ref="K32:K34" si="37">+J32/F32</f>
        <v>#DIV/0!</v>
      </c>
      <c r="L32" s="32" t="e">
        <f>VALUE(SUBSTITUTE(コピー!AA7,"円","　"))</f>
        <v>#VALUE!</v>
      </c>
      <c r="M32" s="43"/>
      <c r="N32" s="43"/>
      <c r="O32" s="43"/>
      <c r="Q32" s="43"/>
      <c r="R32" s="43"/>
    </row>
    <row r="33" spans="1:18">
      <c r="A33" s="78"/>
      <c r="C33" s="67">
        <f>+コピー!P8</f>
        <v>0</v>
      </c>
      <c r="D33" s="67">
        <f>+コピー!R8</f>
        <v>0</v>
      </c>
      <c r="E33" s="35">
        <f>+コピー!Q8</f>
        <v>0</v>
      </c>
      <c r="F33" s="31">
        <f>+コピー!S8</f>
        <v>0</v>
      </c>
      <c r="G33" s="6" t="e">
        <f t="shared" si="35"/>
        <v>#DIV/0!</v>
      </c>
      <c r="H33" s="31">
        <f>+コピー!U8</f>
        <v>0</v>
      </c>
      <c r="I33" s="6" t="e">
        <f t="shared" si="36"/>
        <v>#DIV/0!</v>
      </c>
      <c r="J33" s="31">
        <f>+コピー!Y8</f>
        <v>0</v>
      </c>
      <c r="K33" s="6" t="e">
        <f t="shared" si="37"/>
        <v>#DIV/0!</v>
      </c>
      <c r="L33" s="32" t="e">
        <f>VALUE(SUBSTITUTE(コピー!AA8,"円","　"))</f>
        <v>#VALUE!</v>
      </c>
      <c r="M33" s="43"/>
      <c r="N33" s="43"/>
      <c r="O33" s="43"/>
      <c r="Q33" s="43"/>
      <c r="R33" s="43"/>
    </row>
    <row r="34" spans="1:18">
      <c r="A34" s="78"/>
      <c r="C34" s="67">
        <f>+コピー!P9</f>
        <v>0</v>
      </c>
      <c r="D34" s="67">
        <f>+コピー!R9</f>
        <v>0</v>
      </c>
      <c r="E34" s="35">
        <f>+コピー!Q9</f>
        <v>0</v>
      </c>
      <c r="F34" s="31">
        <f>+コピー!S9</f>
        <v>0</v>
      </c>
      <c r="G34" s="6" t="e">
        <f t="shared" si="35"/>
        <v>#DIV/0!</v>
      </c>
      <c r="H34" s="31">
        <f>+コピー!U9</f>
        <v>0</v>
      </c>
      <c r="I34" s="6" t="e">
        <f t="shared" si="36"/>
        <v>#DIV/0!</v>
      </c>
      <c r="J34" s="31">
        <f>+コピー!Y9</f>
        <v>0</v>
      </c>
      <c r="K34" s="6" t="e">
        <f t="shared" si="37"/>
        <v>#DIV/0!</v>
      </c>
      <c r="L34" s="32" t="e">
        <f>VALUE(SUBSTITUTE(コピー!AA9,"円","　"))</f>
        <v>#VALUE!</v>
      </c>
      <c r="M34" s="43"/>
      <c r="N34" s="43"/>
      <c r="O34" s="43"/>
      <c r="Q34" s="43"/>
      <c r="R34" s="43"/>
    </row>
    <row r="35" spans="1:18">
      <c r="M35" s="43"/>
      <c r="N35" s="43"/>
      <c r="O35" s="43"/>
      <c r="Q35" s="43"/>
      <c r="R35" s="43"/>
    </row>
    <row r="36" spans="1:18"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Q36" s="43"/>
      <c r="R36" s="43"/>
    </row>
    <row r="37" spans="1:18"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Q37" s="43"/>
      <c r="R37" s="43"/>
    </row>
    <row r="38" spans="1:18"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Q38" s="43"/>
      <c r="R38" s="43"/>
    </row>
    <row r="39" spans="1:18"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Q39" s="43"/>
      <c r="R39" s="43"/>
    </row>
    <row r="40" spans="1:18"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Q40" s="43"/>
      <c r="R40" s="43"/>
    </row>
    <row r="41" spans="1:18"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Q41" s="43"/>
      <c r="R41" s="43"/>
    </row>
    <row r="42" spans="1:18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Q42" s="43"/>
      <c r="R42" s="43"/>
    </row>
    <row r="43" spans="1:18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Q43" s="43"/>
      <c r="R43" s="43"/>
    </row>
    <row r="44" spans="1:18"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8"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8"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8"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</sheetData>
  <mergeCells count="7">
    <mergeCell ref="A18:A34"/>
    <mergeCell ref="W1:AD1"/>
    <mergeCell ref="B3:D3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3DF7-0F84-49FC-8E62-E77E87277C05}">
  <dimension ref="B1:AA17"/>
  <sheetViews>
    <sheetView workbookViewId="0">
      <selection activeCell="Q6" sqref="Q6:AA6"/>
    </sheetView>
  </sheetViews>
  <sheetFormatPr defaultRowHeight="18.75"/>
  <cols>
    <col min="1" max="1" width="3.625" customWidth="1"/>
    <col min="2" max="12" width="8" customWidth="1"/>
    <col min="13" max="13" width="3" customWidth="1"/>
    <col min="15" max="15" width="7.875" customWidth="1"/>
    <col min="17" max="27" width="7.125" customWidth="1"/>
  </cols>
  <sheetData>
    <row r="1" spans="2:27" s="36" customFormat="1" ht="19.5" thickBot="1">
      <c r="B1" s="36" t="s">
        <v>16</v>
      </c>
      <c r="C1" s="36" t="s">
        <v>17</v>
      </c>
      <c r="D1" s="37" t="s">
        <v>18</v>
      </c>
      <c r="E1" s="36" t="s">
        <v>19</v>
      </c>
      <c r="F1" s="37" t="s">
        <v>18</v>
      </c>
      <c r="G1" s="36" t="s">
        <v>20</v>
      </c>
      <c r="H1" s="37" t="s">
        <v>18</v>
      </c>
      <c r="I1" s="36" t="s">
        <v>21</v>
      </c>
      <c r="J1" s="37" t="s">
        <v>18</v>
      </c>
      <c r="K1" s="36" t="s">
        <v>22</v>
      </c>
      <c r="L1" s="36" t="s">
        <v>23</v>
      </c>
      <c r="O1" s="36" t="s">
        <v>24</v>
      </c>
      <c r="Q1" s="36" t="s">
        <v>16</v>
      </c>
      <c r="S1" s="36" t="s">
        <v>17</v>
      </c>
      <c r="T1" s="37" t="s">
        <v>18</v>
      </c>
      <c r="U1" s="36" t="s">
        <v>3</v>
      </c>
      <c r="V1" s="37" t="s">
        <v>18</v>
      </c>
      <c r="W1" s="36" t="s">
        <v>20</v>
      </c>
      <c r="X1" s="37" t="s">
        <v>18</v>
      </c>
      <c r="Y1" s="36" t="s">
        <v>4</v>
      </c>
      <c r="Z1" s="37" t="s">
        <v>18</v>
      </c>
      <c r="AA1" s="36" t="s">
        <v>6</v>
      </c>
    </row>
    <row r="2" spans="2:27" ht="19.5" thickBot="1">
      <c r="B2" s="18">
        <v>39448</v>
      </c>
      <c r="C2" s="19">
        <v>4899</v>
      </c>
      <c r="D2" s="20">
        <v>0.152</v>
      </c>
      <c r="E2" s="69">
        <v>452</v>
      </c>
      <c r="F2" s="20">
        <v>0.45800000000000002</v>
      </c>
      <c r="G2" s="69">
        <v>409</v>
      </c>
      <c r="H2" s="20">
        <v>0.42</v>
      </c>
      <c r="I2" s="69">
        <v>241</v>
      </c>
      <c r="J2" s="20">
        <v>0.60699999999999998</v>
      </c>
      <c r="K2" s="22" t="s">
        <v>39</v>
      </c>
      <c r="L2" s="28" t="s">
        <v>40</v>
      </c>
      <c r="N2" s="38"/>
      <c r="O2" s="39"/>
      <c r="P2" s="66">
        <v>44355</v>
      </c>
      <c r="Q2" s="18">
        <v>44287</v>
      </c>
      <c r="R2" s="68" t="s">
        <v>36</v>
      </c>
      <c r="S2" s="19">
        <v>2003</v>
      </c>
      <c r="T2" s="20">
        <v>6.9000000000000006E-2</v>
      </c>
      <c r="U2" s="69">
        <v>326</v>
      </c>
      <c r="V2" s="20">
        <v>0.21199999999999999</v>
      </c>
      <c r="W2" s="69">
        <v>329</v>
      </c>
      <c r="X2" s="20">
        <v>0.219</v>
      </c>
      <c r="Y2" s="69">
        <v>228</v>
      </c>
      <c r="Z2" s="20">
        <v>0.219</v>
      </c>
      <c r="AA2" s="28" t="s">
        <v>66</v>
      </c>
    </row>
    <row r="3" spans="2:27" ht="19.5" thickBot="1">
      <c r="B3" s="23">
        <v>39814</v>
      </c>
      <c r="C3" s="24">
        <v>5293</v>
      </c>
      <c r="D3" s="26">
        <v>0.08</v>
      </c>
      <c r="E3" s="56">
        <v>348</v>
      </c>
      <c r="F3" s="25">
        <v>-0.23</v>
      </c>
      <c r="G3" s="56">
        <v>350</v>
      </c>
      <c r="H3" s="25">
        <v>-0.14399999999999999</v>
      </c>
      <c r="I3" s="56">
        <v>198</v>
      </c>
      <c r="J3" s="25">
        <v>-0.17799999999999999</v>
      </c>
      <c r="K3" s="27" t="s">
        <v>41</v>
      </c>
      <c r="L3" s="29" t="s">
        <v>42</v>
      </c>
      <c r="N3" s="38"/>
      <c r="O3" s="39"/>
      <c r="P3" s="66">
        <v>44447</v>
      </c>
      <c r="Q3" s="23">
        <v>44378</v>
      </c>
      <c r="R3" s="65" t="s">
        <v>67</v>
      </c>
      <c r="S3" s="24">
        <v>1977</v>
      </c>
      <c r="T3" s="26">
        <v>0.111</v>
      </c>
      <c r="U3" s="56">
        <v>240</v>
      </c>
      <c r="V3" s="26">
        <v>0.16500000000000001</v>
      </c>
      <c r="W3" s="56">
        <v>251</v>
      </c>
      <c r="X3" s="26">
        <v>0.19500000000000001</v>
      </c>
      <c r="Y3" s="56">
        <v>192</v>
      </c>
      <c r="Z3" s="26">
        <v>0.32400000000000001</v>
      </c>
      <c r="AA3" s="29" t="s">
        <v>68</v>
      </c>
    </row>
    <row r="4" spans="2:27" ht="19.5" thickBot="1">
      <c r="B4" s="18">
        <v>40179</v>
      </c>
      <c r="C4" s="19">
        <v>3301</v>
      </c>
      <c r="D4" s="21">
        <v>-0.376</v>
      </c>
      <c r="E4" s="70">
        <v>-717</v>
      </c>
      <c r="F4" s="21">
        <v>-3.06</v>
      </c>
      <c r="G4" s="70">
        <v>-521</v>
      </c>
      <c r="H4" s="21">
        <v>-2.4889999999999999</v>
      </c>
      <c r="I4" s="70">
        <v>-525</v>
      </c>
      <c r="J4" s="21">
        <v>-3.6520000000000001</v>
      </c>
      <c r="K4" s="22" t="s">
        <v>33</v>
      </c>
      <c r="L4" s="28" t="s">
        <v>43</v>
      </c>
      <c r="N4" s="38"/>
      <c r="O4" s="39"/>
      <c r="P4" s="66">
        <v>44538</v>
      </c>
      <c r="Q4" s="23">
        <v>44470</v>
      </c>
      <c r="R4" s="65" t="s">
        <v>78</v>
      </c>
      <c r="S4" s="24">
        <v>2016</v>
      </c>
      <c r="T4" s="26">
        <v>0.158</v>
      </c>
      <c r="U4" s="56">
        <v>258</v>
      </c>
      <c r="V4" s="26">
        <v>0.32300000000000001</v>
      </c>
      <c r="W4" s="56">
        <v>261</v>
      </c>
      <c r="X4" s="26">
        <v>0.24299999999999999</v>
      </c>
      <c r="Y4" s="56">
        <v>181</v>
      </c>
      <c r="Z4" s="26">
        <v>0.248</v>
      </c>
      <c r="AA4" s="29" t="s">
        <v>79</v>
      </c>
    </row>
    <row r="5" spans="2:27" ht="19.5" thickBot="1">
      <c r="B5" s="23">
        <v>40544</v>
      </c>
      <c r="C5" s="24">
        <v>3437</v>
      </c>
      <c r="D5" s="26">
        <v>4.1000000000000002E-2</v>
      </c>
      <c r="E5" s="56">
        <v>103</v>
      </c>
      <c r="F5" s="26">
        <v>1.1439999999999999</v>
      </c>
      <c r="G5" s="56">
        <v>125</v>
      </c>
      <c r="H5" s="26">
        <v>1.24</v>
      </c>
      <c r="I5" s="56">
        <v>120</v>
      </c>
      <c r="J5" s="26">
        <v>1.2290000000000001</v>
      </c>
      <c r="K5" s="27" t="s">
        <v>44</v>
      </c>
      <c r="L5" s="29" t="s">
        <v>45</v>
      </c>
      <c r="N5" s="38"/>
      <c r="O5" s="39"/>
      <c r="P5" s="66">
        <v>44634</v>
      </c>
      <c r="Q5" s="23">
        <v>44562</v>
      </c>
      <c r="R5" s="65" t="s">
        <v>87</v>
      </c>
      <c r="S5" s="24">
        <v>2106</v>
      </c>
      <c r="T5" s="26">
        <v>0.184</v>
      </c>
      <c r="U5" s="56">
        <v>186</v>
      </c>
      <c r="V5" s="25">
        <v>-0.14299999999999999</v>
      </c>
      <c r="W5" s="56">
        <v>191</v>
      </c>
      <c r="X5" s="25">
        <v>-0.13200000000000001</v>
      </c>
      <c r="Y5" s="56">
        <v>127</v>
      </c>
      <c r="Z5" s="25">
        <v>-0.159</v>
      </c>
      <c r="AA5" s="29" t="s">
        <v>88</v>
      </c>
    </row>
    <row r="6" spans="2:27" ht="19.5" thickBot="1">
      <c r="B6" s="18">
        <v>40909</v>
      </c>
      <c r="C6" s="19">
        <v>3693</v>
      </c>
      <c r="D6" s="20">
        <v>7.3999999999999996E-2</v>
      </c>
      <c r="E6" s="69">
        <v>207</v>
      </c>
      <c r="F6" s="20">
        <v>1.01</v>
      </c>
      <c r="G6" s="69">
        <v>210</v>
      </c>
      <c r="H6" s="20">
        <v>0.68</v>
      </c>
      <c r="I6" s="69">
        <v>196</v>
      </c>
      <c r="J6" s="20">
        <v>0.63300000000000001</v>
      </c>
      <c r="K6" s="22" t="s">
        <v>46</v>
      </c>
      <c r="L6" s="28" t="s">
        <v>47</v>
      </c>
      <c r="N6" s="38"/>
      <c r="O6" s="39"/>
      <c r="P6" s="66">
        <v>44720</v>
      </c>
      <c r="Q6" s="23">
        <v>44652</v>
      </c>
      <c r="R6" s="65" t="s">
        <v>36</v>
      </c>
      <c r="S6" s="24">
        <v>2232</v>
      </c>
      <c r="T6" s="26">
        <v>0.114</v>
      </c>
      <c r="U6" s="56">
        <v>378</v>
      </c>
      <c r="V6" s="26">
        <v>0.16</v>
      </c>
      <c r="W6" s="56">
        <v>379</v>
      </c>
      <c r="X6" s="26">
        <v>0.152</v>
      </c>
      <c r="Y6" s="56">
        <v>263</v>
      </c>
      <c r="Z6" s="26">
        <v>0.154</v>
      </c>
      <c r="AA6" s="29" t="s">
        <v>90</v>
      </c>
    </row>
    <row r="7" spans="2:27" ht="19.5" thickBot="1">
      <c r="B7" s="23">
        <v>41275</v>
      </c>
      <c r="C7" s="24">
        <v>4020</v>
      </c>
      <c r="D7" s="26">
        <v>8.8999999999999996E-2</v>
      </c>
      <c r="E7" s="56">
        <v>290</v>
      </c>
      <c r="F7" s="26">
        <v>0.40100000000000002</v>
      </c>
      <c r="G7" s="56">
        <v>291</v>
      </c>
      <c r="H7" s="26">
        <v>0.38600000000000001</v>
      </c>
      <c r="I7" s="56">
        <v>286</v>
      </c>
      <c r="J7" s="26">
        <v>0.45900000000000002</v>
      </c>
      <c r="K7" s="27" t="s">
        <v>48</v>
      </c>
      <c r="L7" s="29" t="s">
        <v>49</v>
      </c>
      <c r="N7" s="38">
        <v>41275</v>
      </c>
      <c r="O7" s="39" t="s">
        <v>69</v>
      </c>
    </row>
    <row r="8" spans="2:27" ht="19.5" thickBot="1">
      <c r="B8" s="18">
        <v>41640</v>
      </c>
      <c r="C8" s="19">
        <v>3856</v>
      </c>
      <c r="D8" s="21">
        <v>-4.1000000000000002E-2</v>
      </c>
      <c r="E8" s="69">
        <v>188</v>
      </c>
      <c r="F8" s="21">
        <v>-0.35199999999999998</v>
      </c>
      <c r="G8" s="69">
        <v>193</v>
      </c>
      <c r="H8" s="21">
        <v>-0.33700000000000002</v>
      </c>
      <c r="I8" s="69">
        <v>118</v>
      </c>
      <c r="J8" s="21">
        <v>-0.58699999999999997</v>
      </c>
      <c r="K8" s="22" t="s">
        <v>50</v>
      </c>
      <c r="L8" s="28" t="s">
        <v>51</v>
      </c>
      <c r="N8" s="38">
        <v>41640</v>
      </c>
      <c r="O8" s="39" t="s">
        <v>70</v>
      </c>
    </row>
    <row r="9" spans="2:27" ht="19.5" thickBot="1">
      <c r="B9" s="23">
        <v>42005</v>
      </c>
      <c r="C9" s="24">
        <v>4287</v>
      </c>
      <c r="D9" s="26">
        <v>0.112</v>
      </c>
      <c r="E9" s="56">
        <v>336</v>
      </c>
      <c r="F9" s="26">
        <v>0.78700000000000003</v>
      </c>
      <c r="G9" s="56">
        <v>341</v>
      </c>
      <c r="H9" s="26">
        <v>0.76700000000000002</v>
      </c>
      <c r="I9" s="56">
        <v>210</v>
      </c>
      <c r="J9" s="26">
        <v>0.78</v>
      </c>
      <c r="K9" s="27" t="s">
        <v>52</v>
      </c>
      <c r="L9" s="29" t="s">
        <v>53</v>
      </c>
      <c r="N9" s="38">
        <v>42005</v>
      </c>
      <c r="O9" s="39" t="s">
        <v>71</v>
      </c>
    </row>
    <row r="10" spans="2:27" ht="19.5" thickBot="1">
      <c r="B10" s="18">
        <v>42370</v>
      </c>
      <c r="C10" s="19">
        <v>4761</v>
      </c>
      <c r="D10" s="20">
        <v>0.111</v>
      </c>
      <c r="E10" s="69">
        <v>431</v>
      </c>
      <c r="F10" s="20">
        <v>0.28299999999999997</v>
      </c>
      <c r="G10" s="69">
        <v>432</v>
      </c>
      <c r="H10" s="20">
        <v>0.26700000000000002</v>
      </c>
      <c r="I10" s="69">
        <v>276</v>
      </c>
      <c r="J10" s="20">
        <v>0.314</v>
      </c>
      <c r="K10" s="22" t="s">
        <v>54</v>
      </c>
      <c r="L10" s="28" t="s">
        <v>55</v>
      </c>
      <c r="N10" s="38">
        <v>42370</v>
      </c>
      <c r="O10" s="39" t="s">
        <v>69</v>
      </c>
    </row>
    <row r="11" spans="2:27" ht="19.5" thickBot="1">
      <c r="B11" s="23">
        <v>42736</v>
      </c>
      <c r="C11" s="24">
        <v>5153</v>
      </c>
      <c r="D11" s="26">
        <v>8.2000000000000003E-2</v>
      </c>
      <c r="E11" s="56">
        <v>553</v>
      </c>
      <c r="F11" s="26">
        <v>0.28299999999999997</v>
      </c>
      <c r="G11" s="56">
        <v>564</v>
      </c>
      <c r="H11" s="26">
        <v>0.30599999999999999</v>
      </c>
      <c r="I11" s="56">
        <v>363</v>
      </c>
      <c r="J11" s="26">
        <v>0.315</v>
      </c>
      <c r="K11" s="27" t="s">
        <v>56</v>
      </c>
      <c r="L11" s="29" t="s">
        <v>57</v>
      </c>
      <c r="N11" s="38">
        <v>42736</v>
      </c>
      <c r="O11" s="39" t="s">
        <v>72</v>
      </c>
    </row>
    <row r="12" spans="2:27" ht="19.5" thickBot="1">
      <c r="B12" s="18">
        <v>43101</v>
      </c>
      <c r="C12" s="19">
        <v>5765</v>
      </c>
      <c r="D12" s="20">
        <v>0.11899999999999999</v>
      </c>
      <c r="E12" s="69">
        <v>681</v>
      </c>
      <c r="F12" s="20">
        <v>0.23100000000000001</v>
      </c>
      <c r="G12" s="69">
        <v>690</v>
      </c>
      <c r="H12" s="20">
        <v>0.223</v>
      </c>
      <c r="I12" s="69">
        <v>480</v>
      </c>
      <c r="J12" s="20">
        <v>0.32200000000000001</v>
      </c>
      <c r="K12" s="22" t="s">
        <v>58</v>
      </c>
      <c r="L12" s="28" t="s">
        <v>59</v>
      </c>
      <c r="N12" s="38">
        <v>43101</v>
      </c>
      <c r="O12" s="39" t="s">
        <v>73</v>
      </c>
    </row>
    <row r="13" spans="2:27" ht="19.5" thickBot="1">
      <c r="B13" s="23">
        <v>43466</v>
      </c>
      <c r="C13" s="24">
        <v>6331</v>
      </c>
      <c r="D13" s="26">
        <v>9.8000000000000004E-2</v>
      </c>
      <c r="E13" s="56">
        <v>785</v>
      </c>
      <c r="F13" s="26">
        <v>0.153</v>
      </c>
      <c r="G13" s="56">
        <v>794</v>
      </c>
      <c r="H13" s="26">
        <v>0.151</v>
      </c>
      <c r="I13" s="56">
        <v>540</v>
      </c>
      <c r="J13" s="26">
        <v>0.125</v>
      </c>
      <c r="K13" s="27" t="s">
        <v>60</v>
      </c>
      <c r="L13" s="29" t="s">
        <v>61</v>
      </c>
      <c r="N13" s="38">
        <v>43466</v>
      </c>
      <c r="O13" s="39" t="s">
        <v>38</v>
      </c>
    </row>
    <row r="14" spans="2:27" ht="19.5" thickBot="1">
      <c r="B14" s="18">
        <v>43831</v>
      </c>
      <c r="C14" s="19">
        <v>7002</v>
      </c>
      <c r="D14" s="20">
        <v>0.106</v>
      </c>
      <c r="E14" s="69">
        <v>886</v>
      </c>
      <c r="F14" s="20">
        <v>0.129</v>
      </c>
      <c r="G14" s="69">
        <v>893</v>
      </c>
      <c r="H14" s="20">
        <v>0.125</v>
      </c>
      <c r="I14" s="69">
        <v>613</v>
      </c>
      <c r="J14" s="20">
        <v>0.13500000000000001</v>
      </c>
      <c r="K14" s="22" t="s">
        <v>62</v>
      </c>
      <c r="L14" s="28" t="s">
        <v>63</v>
      </c>
      <c r="N14" s="38">
        <v>43831</v>
      </c>
      <c r="O14" s="39" t="s">
        <v>74</v>
      </c>
    </row>
    <row r="15" spans="2:27" ht="19.5" thickBot="1">
      <c r="B15" s="23">
        <v>44197</v>
      </c>
      <c r="C15" s="24">
        <v>7174</v>
      </c>
      <c r="D15" s="26">
        <v>2.5000000000000001E-2</v>
      </c>
      <c r="E15" s="56">
        <v>887</v>
      </c>
      <c r="F15" s="26">
        <v>1E-3</v>
      </c>
      <c r="G15" s="56">
        <v>910</v>
      </c>
      <c r="H15" s="26">
        <v>1.9E-2</v>
      </c>
      <c r="I15" s="56">
        <v>628</v>
      </c>
      <c r="J15" s="26">
        <v>2.4E-2</v>
      </c>
      <c r="K15" s="27" t="s">
        <v>64</v>
      </c>
      <c r="L15" s="29" t="s">
        <v>65</v>
      </c>
      <c r="N15" s="38">
        <v>44197</v>
      </c>
      <c r="O15" s="39" t="s">
        <v>75</v>
      </c>
    </row>
    <row r="16" spans="2:27" ht="19.5" thickBot="1">
      <c r="B16" s="18">
        <v>44562</v>
      </c>
      <c r="C16" s="19">
        <v>8102</v>
      </c>
      <c r="D16" s="20">
        <v>0.129</v>
      </c>
      <c r="E16" s="19">
        <v>1010</v>
      </c>
      <c r="F16" s="20">
        <v>0.13900000000000001</v>
      </c>
      <c r="G16" s="19">
        <v>1032</v>
      </c>
      <c r="H16" s="20">
        <v>0.13400000000000001</v>
      </c>
      <c r="I16" s="69">
        <v>728</v>
      </c>
      <c r="J16" s="20">
        <v>0.159</v>
      </c>
      <c r="K16" s="22" t="s">
        <v>83</v>
      </c>
      <c r="L16" s="28" t="s">
        <v>84</v>
      </c>
      <c r="N16" s="38">
        <v>44562</v>
      </c>
      <c r="O16" s="39" t="s">
        <v>80</v>
      </c>
    </row>
    <row r="17" spans="2:15" ht="19.5" thickBot="1">
      <c r="B17" s="65" t="s">
        <v>85</v>
      </c>
      <c r="C17" s="24">
        <v>8798</v>
      </c>
      <c r="D17" s="26">
        <v>8.5999999999999993E-2</v>
      </c>
      <c r="E17" s="24">
        <v>1147</v>
      </c>
      <c r="F17" s="26">
        <v>0.13600000000000001</v>
      </c>
      <c r="G17" s="24">
        <v>1150</v>
      </c>
      <c r="H17" s="26">
        <v>0.114</v>
      </c>
      <c r="I17" s="56">
        <v>797</v>
      </c>
      <c r="J17" s="26">
        <v>9.5000000000000001E-2</v>
      </c>
      <c r="K17" s="27" t="s">
        <v>86</v>
      </c>
      <c r="L17" s="29" t="s">
        <v>33</v>
      </c>
      <c r="N17" s="40" t="s">
        <v>81</v>
      </c>
      <c r="O17" s="39" t="s">
        <v>82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テンプレート</vt:lpstr>
      <vt:lpstr>コピー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2022-07-20T09:25:03Z</dcterms:created>
  <dcterms:modified xsi:type="dcterms:W3CDTF">2022-07-20T09:25:14Z</dcterms:modified>
</cp:coreProperties>
</file>