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C83D24C5-35A1-4AA3-BA5B-AACB355FA695}" xr6:coauthVersionLast="47" xr6:coauthVersionMax="47" xr10:uidLastSave="{00000000-0000-0000-0000-000000000000}"/>
  <bookViews>
    <workbookView xWindow="1050" yWindow="465" windowWidth="26415" windowHeight="14685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  <c r="J25" i="3"/>
  <c r="H25" i="3"/>
  <c r="F25" i="3"/>
  <c r="C33" i="3"/>
  <c r="D33" i="3"/>
  <c r="E33" i="3"/>
  <c r="F33" i="3"/>
  <c r="H33" i="3"/>
  <c r="J33" i="3"/>
  <c r="L33" i="3"/>
  <c r="C34" i="3"/>
  <c r="D34" i="3"/>
  <c r="E34" i="3"/>
  <c r="F34" i="3"/>
  <c r="H34" i="3"/>
  <c r="I34" i="3" s="1"/>
  <c r="J34" i="3"/>
  <c r="L34" i="3"/>
  <c r="C35" i="3"/>
  <c r="D35" i="3"/>
  <c r="E35" i="3"/>
  <c r="F35" i="3"/>
  <c r="H35" i="3"/>
  <c r="I35" i="3"/>
  <c r="J35" i="3"/>
  <c r="K35" i="3" s="1"/>
  <c r="L35" i="3"/>
  <c r="C32" i="3"/>
  <c r="D32" i="3"/>
  <c r="E32" i="3"/>
  <c r="F32" i="3"/>
  <c r="H32" i="3"/>
  <c r="J32" i="3"/>
  <c r="L32" i="3"/>
  <c r="V2" i="3"/>
  <c r="T2" i="3"/>
  <c r="S2" i="3"/>
  <c r="Q25" i="3"/>
  <c r="E24" i="3"/>
  <c r="E2" i="3" s="1"/>
  <c r="F24" i="3"/>
  <c r="H24" i="3"/>
  <c r="J24" i="3"/>
  <c r="L24" i="3"/>
  <c r="N24" i="3" s="1"/>
  <c r="M24" i="3"/>
  <c r="O24" i="3" s="1"/>
  <c r="Q24" i="3"/>
  <c r="R24" i="3" s="1"/>
  <c r="U24" i="3"/>
  <c r="U2" i="3" s="1"/>
  <c r="U23" i="3"/>
  <c r="H2" i="3"/>
  <c r="E23" i="3"/>
  <c r="F23" i="3"/>
  <c r="H23" i="3"/>
  <c r="J23" i="3"/>
  <c r="L23" i="3"/>
  <c r="N23" i="3" s="1"/>
  <c r="M23" i="3"/>
  <c r="O23" i="3" s="1"/>
  <c r="K34" i="3" l="1"/>
  <c r="N25" i="3"/>
  <c r="K25" i="3"/>
  <c r="I25" i="3"/>
  <c r="G25" i="3"/>
  <c r="I33" i="3"/>
  <c r="G24" i="3"/>
  <c r="K33" i="3"/>
  <c r="K32" i="3"/>
  <c r="I32" i="3"/>
  <c r="P23" i="3"/>
  <c r="Q2" i="3"/>
  <c r="M2" i="3"/>
  <c r="K24" i="3"/>
  <c r="K2" i="3" s="1"/>
  <c r="I24" i="3"/>
  <c r="C24" i="3"/>
  <c r="P24" i="3"/>
  <c r="J2" i="3"/>
  <c r="F2" i="3"/>
  <c r="L2" i="3"/>
  <c r="I23" i="3"/>
  <c r="C23" i="3"/>
  <c r="K23" i="3"/>
  <c r="G2" i="3" l="1"/>
  <c r="I2" i="3"/>
  <c r="U15" i="3" l="1"/>
  <c r="U16" i="3"/>
  <c r="U17" i="3"/>
  <c r="U18" i="3"/>
  <c r="U19" i="3"/>
  <c r="U20" i="3"/>
  <c r="U21" i="3"/>
  <c r="U22" i="3"/>
  <c r="N27" i="3" l="1"/>
  <c r="K27" i="3"/>
  <c r="K28" i="3" s="1"/>
  <c r="K29" i="3" s="1"/>
  <c r="I27" i="3"/>
  <c r="I28" i="3" s="1"/>
  <c r="I29" i="3" s="1"/>
  <c r="G27" i="3"/>
  <c r="G28" i="3" s="1"/>
  <c r="G29" i="3" s="1"/>
  <c r="N28" i="3" l="1"/>
  <c r="N29" i="3" s="1"/>
  <c r="E5" i="3" s="1"/>
  <c r="E4" i="3"/>
  <c r="E3" i="3" l="1"/>
  <c r="Q23" i="3"/>
  <c r="Q16" i="3" l="1"/>
  <c r="Q17" i="3"/>
  <c r="Q18" i="3"/>
  <c r="Q19" i="3"/>
  <c r="Q20" i="3"/>
  <c r="Q21" i="3"/>
  <c r="Q22" i="3"/>
  <c r="R22" i="3" s="1"/>
  <c r="H18" i="3" l="1"/>
  <c r="H19" i="3"/>
  <c r="H20" i="3"/>
  <c r="L11" i="3" l="1"/>
  <c r="N11" i="3" s="1"/>
  <c r="L22" i="3" l="1"/>
  <c r="N22" i="3" s="1"/>
  <c r="M22" i="3"/>
  <c r="O22" i="3" s="1"/>
  <c r="J22" i="3"/>
  <c r="H22" i="3"/>
  <c r="E22" i="3"/>
  <c r="F22" i="3"/>
  <c r="G23" i="3" s="1"/>
  <c r="P22" i="3" l="1"/>
  <c r="C22" i="3"/>
  <c r="C25" i="3" s="1"/>
  <c r="C26" i="3" s="1"/>
  <c r="C27" i="3" s="1"/>
  <c r="C28" i="3" s="1"/>
  <c r="C29" i="3" s="1"/>
  <c r="K22" i="3"/>
  <c r="I22" i="3"/>
  <c r="F26" i="3" l="1"/>
  <c r="F27" i="3" s="1"/>
  <c r="R25" i="3"/>
  <c r="Q15" i="3"/>
  <c r="R15" i="3" s="1"/>
  <c r="M10" i="3"/>
  <c r="M11" i="3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J13" i="3"/>
  <c r="J14" i="3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P16" i="3" l="1"/>
  <c r="P18" i="3"/>
  <c r="P12" i="3"/>
  <c r="P17" i="3"/>
  <c r="C14" i="3"/>
  <c r="O2" i="3"/>
  <c r="O21" i="3"/>
  <c r="P21" i="3" s="1"/>
  <c r="P15" i="3"/>
  <c r="P20" i="3"/>
  <c r="P14" i="3"/>
  <c r="P19" i="3"/>
  <c r="P13" i="3"/>
  <c r="F28" i="3"/>
  <c r="H27" i="3"/>
  <c r="J27" i="3"/>
  <c r="L27" i="3" s="1"/>
  <c r="B27" i="3" s="1"/>
  <c r="C10" i="3"/>
  <c r="C18" i="3"/>
  <c r="C17" i="3"/>
  <c r="C9" i="3"/>
  <c r="C16" i="3"/>
  <c r="H26" i="3"/>
  <c r="J26" i="3"/>
  <c r="L26" i="3" s="1"/>
  <c r="B26" i="3" s="1"/>
  <c r="C12" i="3"/>
  <c r="C21" i="3"/>
  <c r="C15" i="3"/>
  <c r="G22" i="3"/>
  <c r="C20" i="3"/>
  <c r="C19" i="3"/>
  <c r="C13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P11" i="3" s="1"/>
  <c r="O9" i="3"/>
  <c r="J28" i="3" l="1"/>
  <c r="L28" i="3" s="1"/>
  <c r="B28" i="3" s="1"/>
  <c r="F29" i="3"/>
  <c r="H28" i="3"/>
  <c r="I8" i="3"/>
  <c r="G8" i="3"/>
  <c r="K8" i="3"/>
  <c r="O8" i="3"/>
  <c r="N10" i="3"/>
  <c r="P10" i="3" s="1"/>
  <c r="N9" i="3"/>
  <c r="P9" i="3" s="1"/>
  <c r="R2" i="3"/>
  <c r="N2" i="3"/>
  <c r="P2" i="3" s="1"/>
  <c r="H29" i="3" l="1"/>
  <c r="J29" i="3"/>
  <c r="L29" i="3" s="1"/>
  <c r="B29" i="3" s="1"/>
  <c r="N8" i="3"/>
  <c r="R23" i="3" l="1"/>
  <c r="D29" i="3" l="1"/>
  <c r="E6" i="3"/>
  <c r="E7" i="3" l="1"/>
</calcChain>
</file>

<file path=xl/sharedStrings.xml><?xml version="1.0" encoding="utf-8"?>
<sst xmlns="http://schemas.openxmlformats.org/spreadsheetml/2006/main" count="120" uniqueCount="96">
  <si>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</si>
  <si>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</si>
  <si>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</si>
  <si>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</si>
  <si>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</si>
  <si>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</si>
  <si>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</si>
  <si>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</si>
  <si>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</si>
  <si>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</si>
  <si>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</si>
  <si>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</si>
  <si>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</si>
  <si>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</si>
  <si>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</si>
  <si>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</si>
  <si>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</si>
  <si>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</si>
  <si>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</si>
  <si>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</si>
  <si>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</si>
  <si>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</si>
  <si>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</si>
  <si>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</si>
  <si>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</si>
  <si>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</si>
  <si>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</si>
  <si>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</si>
  <si>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</si>
  <si>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</si>
  <si>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</si>
  <si>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</si>
  <si>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</si>
  <si>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</si>
  <si>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</si>
  <si>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純有利子負債</t>
    <rPh sb="0" eb="6">
      <t>ジュンユウリシフサイ</t>
    </rPh>
    <phoneticPr fontId="3"/>
  </si>
  <si>
    <t>1Q</t>
  </si>
  <si>
    <t>2Q</t>
  </si>
  <si>
    <r>
      <t>－</t>
    </r>
    <r>
      <rPr>
        <sz val="8"/>
        <color rgb="FF666666"/>
        <rFont val="Inherit"/>
        <family val="2"/>
      </rPr>
      <t>円</t>
    </r>
  </si>
  <si>
    <t>3Q</t>
  </si>
  <si>
    <t>本</t>
  </si>
  <si>
    <t>ROE</t>
    <phoneticPr fontId="3"/>
  </si>
  <si>
    <t>8934 サンフロンティア不動産</t>
    <phoneticPr fontId="3"/>
  </si>
  <si>
    <t>8.50 円</t>
  </si>
  <si>
    <t>13.50 円</t>
  </si>
  <si>
    <t>16.50 円</t>
  </si>
  <si>
    <t>25.00 円</t>
  </si>
  <si>
    <t>30.00 円</t>
  </si>
  <si>
    <t>33.50 円</t>
  </si>
  <si>
    <t>38.50 円</t>
  </si>
  <si>
    <t>42.00 円</t>
  </si>
  <si>
    <t>44.00 円</t>
  </si>
  <si>
    <t>2023/03(予)</t>
  </si>
  <si>
    <r>
      <t>99.8</t>
    </r>
    <r>
      <rPr>
        <sz val="8"/>
        <color rgb="FF666666"/>
        <rFont val="Inherit"/>
        <family val="2"/>
      </rPr>
      <t>円</t>
    </r>
  </si>
  <si>
    <r>
      <t>467.7</t>
    </r>
    <r>
      <rPr>
        <sz val="8"/>
        <color rgb="FF666666"/>
        <rFont val="Inherit"/>
        <family val="2"/>
      </rPr>
      <t>円</t>
    </r>
  </si>
  <si>
    <r>
      <t>75.1</t>
    </r>
    <r>
      <rPr>
        <sz val="8"/>
        <color rgb="FF666666"/>
        <rFont val="Inherit"/>
        <family val="2"/>
      </rPr>
      <t>円</t>
    </r>
  </si>
  <si>
    <r>
      <t>536.7</t>
    </r>
    <r>
      <rPr>
        <sz val="8"/>
        <color rgb="FF666666"/>
        <rFont val="Inherit"/>
        <family val="2"/>
      </rPr>
      <t>円</t>
    </r>
  </si>
  <si>
    <r>
      <t>162.3</t>
    </r>
    <r>
      <rPr>
        <sz val="8"/>
        <color rgb="FF666666"/>
        <rFont val="Inherit"/>
        <family val="2"/>
      </rPr>
      <t>円</t>
    </r>
  </si>
  <si>
    <r>
      <t>106.4</t>
    </r>
    <r>
      <rPr>
        <sz val="8"/>
        <color rgb="FF666666"/>
        <rFont val="Inherit"/>
        <family val="2"/>
      </rPr>
      <t>円</t>
    </r>
  </si>
  <si>
    <r>
      <t>7.5</t>
    </r>
    <r>
      <rPr>
        <sz val="8"/>
        <color rgb="FF666666"/>
        <rFont val="Inherit"/>
        <family val="2"/>
      </rPr>
      <t>円</t>
    </r>
  </si>
  <si>
    <r>
      <t>114.0</t>
    </r>
    <r>
      <rPr>
        <sz val="8"/>
        <color rgb="FF666666"/>
        <rFont val="Inherit"/>
        <family val="2"/>
      </rPr>
      <t>円</t>
    </r>
  </si>
  <si>
    <r>
      <t>19.1</t>
    </r>
    <r>
      <rPr>
        <sz val="8"/>
        <color rgb="FF666666"/>
        <rFont val="Inherit"/>
        <family val="2"/>
      </rPr>
      <t>円</t>
    </r>
  </si>
  <si>
    <r>
      <t>133.1</t>
    </r>
    <r>
      <rPr>
        <sz val="8"/>
        <color rgb="FF666666"/>
        <rFont val="Inherit"/>
        <family val="2"/>
      </rPr>
      <t>円</t>
    </r>
  </si>
  <si>
    <r>
      <t>51.1</t>
    </r>
    <r>
      <rPr>
        <sz val="8"/>
        <color rgb="FF666666"/>
        <rFont val="Inherit"/>
        <family val="2"/>
      </rPr>
      <t>円</t>
    </r>
  </si>
  <si>
    <r>
      <t>299.7</t>
    </r>
    <r>
      <rPr>
        <sz val="8"/>
        <color rgb="FF666666"/>
        <rFont val="Inherit"/>
        <family val="2"/>
      </rPr>
      <t>円</t>
    </r>
  </si>
  <si>
    <r>
      <t>82.7</t>
    </r>
    <r>
      <rPr>
        <sz val="8"/>
        <color rgb="FF666666"/>
        <rFont val="Inherit"/>
        <family val="2"/>
      </rPr>
      <t>円</t>
    </r>
  </si>
  <si>
    <r>
      <t>375.0</t>
    </r>
    <r>
      <rPr>
        <sz val="8"/>
        <color rgb="FF666666"/>
        <rFont val="Inherit"/>
        <family val="2"/>
      </rPr>
      <t>円</t>
    </r>
  </si>
  <si>
    <r>
      <t>104.0</t>
    </r>
    <r>
      <rPr>
        <sz val="8"/>
        <color rgb="FF666666"/>
        <rFont val="Inherit"/>
        <family val="2"/>
      </rPr>
      <t>円</t>
    </r>
  </si>
  <si>
    <r>
      <t>467.2</t>
    </r>
    <r>
      <rPr>
        <sz val="8"/>
        <color rgb="FF666666"/>
        <rFont val="Inherit"/>
        <family val="2"/>
      </rPr>
      <t>円</t>
    </r>
  </si>
  <si>
    <r>
      <t>167.8</t>
    </r>
    <r>
      <rPr>
        <sz val="8"/>
        <color rgb="FF666666"/>
        <rFont val="Inherit"/>
        <family val="2"/>
      </rPr>
      <t>円</t>
    </r>
  </si>
  <si>
    <r>
      <t>620.3</t>
    </r>
    <r>
      <rPr>
        <sz val="8"/>
        <color rgb="FF666666"/>
        <rFont val="Inherit"/>
        <family val="2"/>
      </rPr>
      <t>円</t>
    </r>
  </si>
  <si>
    <r>
      <t>132.7</t>
    </r>
    <r>
      <rPr>
        <sz val="8"/>
        <color rgb="FF666666"/>
        <rFont val="Inherit"/>
        <family val="2"/>
      </rPr>
      <t>円</t>
    </r>
  </si>
  <si>
    <r>
      <t>734.2</t>
    </r>
    <r>
      <rPr>
        <sz val="8"/>
        <color rgb="FF666666"/>
        <rFont val="Inherit"/>
        <family val="2"/>
      </rPr>
      <t>円</t>
    </r>
  </si>
  <si>
    <r>
      <t>152.7</t>
    </r>
    <r>
      <rPr>
        <sz val="8"/>
        <color rgb="FF666666"/>
        <rFont val="Inherit"/>
        <family val="2"/>
      </rPr>
      <t>円</t>
    </r>
  </si>
  <si>
    <r>
      <t>1,005.3</t>
    </r>
    <r>
      <rPr>
        <sz val="8"/>
        <color rgb="FF666666"/>
        <rFont val="Inherit"/>
        <family val="2"/>
      </rPr>
      <t>円</t>
    </r>
  </si>
  <si>
    <r>
      <t>180.7</t>
    </r>
    <r>
      <rPr>
        <sz val="8"/>
        <color rgb="FF666666"/>
        <rFont val="Inherit"/>
        <family val="2"/>
      </rPr>
      <t>円</t>
    </r>
  </si>
  <si>
    <r>
      <t>1,147.9</t>
    </r>
    <r>
      <rPr>
        <sz val="8"/>
        <color rgb="FF666666"/>
        <rFont val="Inherit"/>
        <family val="2"/>
      </rPr>
      <t>円</t>
    </r>
  </si>
  <si>
    <r>
      <t>219.4</t>
    </r>
    <r>
      <rPr>
        <sz val="8"/>
        <color rgb="FF666666"/>
        <rFont val="Inherit"/>
        <family val="2"/>
      </rPr>
      <t>円</t>
    </r>
  </si>
  <si>
    <r>
      <t>1,329.9</t>
    </r>
    <r>
      <rPr>
        <sz val="8"/>
        <color rgb="FF666666"/>
        <rFont val="Inherit"/>
        <family val="2"/>
      </rPr>
      <t>円</t>
    </r>
  </si>
  <si>
    <r>
      <t>87.9</t>
    </r>
    <r>
      <rPr>
        <sz val="8"/>
        <color rgb="FF666666"/>
        <rFont val="Inherit"/>
        <family val="2"/>
      </rPr>
      <t>円</t>
    </r>
  </si>
  <si>
    <r>
      <t>1,371.2</t>
    </r>
    <r>
      <rPr>
        <sz val="8"/>
        <color rgb="FF666666"/>
        <rFont val="Inherit"/>
        <family val="2"/>
      </rPr>
      <t>円</t>
    </r>
  </si>
  <si>
    <r>
      <t>152.6</t>
    </r>
    <r>
      <rPr>
        <sz val="8"/>
        <color rgb="FF666666"/>
        <rFont val="Inherit"/>
        <family val="2"/>
      </rPr>
      <t>円</t>
    </r>
  </si>
  <si>
    <r>
      <t>1,467.0</t>
    </r>
    <r>
      <rPr>
        <sz val="8"/>
        <color rgb="FF666666"/>
        <rFont val="Inherit"/>
        <family val="2"/>
      </rPr>
      <t>円</t>
    </r>
  </si>
  <si>
    <t>2023/03予</t>
  </si>
  <si>
    <r>
      <t>25.5</t>
    </r>
    <r>
      <rPr>
        <sz val="8"/>
        <color rgb="FF666666"/>
        <rFont val="Inherit"/>
        <family val="2"/>
      </rPr>
      <t>円</t>
    </r>
  </si>
  <si>
    <r>
      <t>45.7</t>
    </r>
    <r>
      <rPr>
        <sz val="8"/>
        <color rgb="FF666666"/>
        <rFont val="Inherit"/>
        <family val="2"/>
      </rPr>
      <t>円</t>
    </r>
  </si>
  <si>
    <r>
      <t>12.3</t>
    </r>
    <r>
      <rPr>
        <sz val="8"/>
        <color rgb="FF666666"/>
        <rFont val="Inherit"/>
        <family val="2"/>
      </rPr>
      <t>円</t>
    </r>
  </si>
  <si>
    <r>
      <t>4.4</t>
    </r>
    <r>
      <rPr>
        <sz val="8"/>
        <color rgb="FF666666"/>
        <rFont val="Inherit"/>
        <family val="2"/>
      </rPr>
      <t>円</t>
    </r>
  </si>
  <si>
    <r>
      <t>98.8</t>
    </r>
    <r>
      <rPr>
        <sz val="8"/>
        <color rgb="FF666666"/>
        <rFont val="Inherit"/>
        <family val="2"/>
      </rPr>
      <t>円</t>
    </r>
  </si>
  <si>
    <r>
      <t>21.8</t>
    </r>
    <r>
      <rPr>
        <sz val="8"/>
        <color rgb="FF666666"/>
        <rFont val="Inherit"/>
        <family val="2"/>
      </rPr>
      <t>円</t>
    </r>
  </si>
  <si>
    <r>
      <t>34.1</t>
    </r>
    <r>
      <rPr>
        <sz val="8"/>
        <color rgb="FF666666"/>
        <rFont val="Inherit"/>
        <family val="2"/>
      </rPr>
      <t>円</t>
    </r>
  </si>
  <si>
    <r>
      <t>96.5</t>
    </r>
    <r>
      <rPr>
        <sz val="8"/>
        <color rgb="FF666666"/>
        <rFont val="Inherit"/>
        <family val="2"/>
      </rPr>
      <t>円</t>
    </r>
  </si>
  <si>
    <r>
      <t>14.0</t>
    </r>
    <r>
      <rPr>
        <sz val="8"/>
        <color rgb="FF666666"/>
        <rFont val="Inherit"/>
        <family val="2"/>
      </rPr>
      <t>円</t>
    </r>
  </si>
  <si>
    <r>
      <t>214.0</t>
    </r>
    <r>
      <rPr>
        <sz val="8"/>
        <color rgb="FF666666"/>
        <rFont val="Inherit"/>
        <family val="2"/>
      </rPr>
      <t>円</t>
    </r>
  </si>
  <si>
    <r>
      <t>102.6</t>
    </r>
    <r>
      <rPr>
        <sz val="8"/>
        <color rgb="FF666666"/>
        <rFont val="Inherit"/>
        <family val="2"/>
      </rPr>
      <t>円</t>
    </r>
  </si>
  <si>
    <r>
      <t xml:space="preserve">48.00 </t>
    </r>
    <r>
      <rPr>
        <sz val="9"/>
        <color rgb="FF333333"/>
        <rFont val="ＭＳ ゴシック"/>
        <family val="3"/>
        <charset val="128"/>
      </rPr>
      <t>円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</si>
</sst>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9"/>
      <color rgb="FF333333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2" fillId="6" borderId="3" xfId="0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left" vertical="center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56" fontId="0" fillId="0" borderId="0" xfId="0" applyNumberFormat="1"/>
    <xf numFmtId="38" fontId="5" fillId="14" borderId="0" xfId="1" applyFont="1" applyFill="1" applyAlignment="1">
      <alignment vertical="center"/>
    </xf>
    <xf numFmtId="177" fontId="2" fillId="11" borderId="0" xfId="2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9" fontId="8" fillId="0" borderId="0" xfId="2" applyFont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0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6" fillId="7" borderId="3" xfId="0" applyNumberFormat="1" applyFont="1" applyFill="1" applyBorder="1" applyAlignment="1">
      <alignment horizontal="right" vertical="center"/>
    </xf>
    <xf numFmtId="3" fontId="16" fillId="6" borderId="3" xfId="0" applyNumberFormat="1" applyFont="1" applyFill="1" applyBorder="1" applyAlignment="1">
      <alignment horizontal="right" vertical="center"/>
    </xf>
    <xf numFmtId="0" fontId="16" fillId="7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807877738687"/>
          <c:y val="3.4883720930232558E-2"/>
          <c:w val="0.82710802107183412"/>
          <c:h val="0.71656133892354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4853</c:v>
                </c:pt>
                <c:pt idx="1">
                  <c:v>3650</c:v>
                </c:pt>
                <c:pt idx="2">
                  <c:v>-17666</c:v>
                </c:pt>
                <c:pt idx="3">
                  <c:v>-3712</c:v>
                </c:pt>
                <c:pt idx="4">
                  <c:v>363</c:v>
                </c:pt>
                <c:pt idx="5">
                  <c:v>928</c:v>
                </c:pt>
                <c:pt idx="6">
                  <c:v>2483</c:v>
                </c:pt>
                <c:pt idx="7">
                  <c:v>4020</c:v>
                </c:pt>
                <c:pt idx="8">
                  <c:v>5053</c:v>
                </c:pt>
                <c:pt idx="9">
                  <c:v>8157</c:v>
                </c:pt>
                <c:pt idx="10">
                  <c:v>6452</c:v>
                </c:pt>
                <c:pt idx="11">
                  <c:v>7420</c:v>
                </c:pt>
                <c:pt idx="12">
                  <c:v>8783</c:v>
                </c:pt>
                <c:pt idx="13">
                  <c:v>10666</c:v>
                </c:pt>
                <c:pt idx="14">
                  <c:v>4274</c:v>
                </c:pt>
                <c:pt idx="15">
                  <c:v>7415</c:v>
                </c:pt>
                <c:pt idx="16">
                  <c:v>13805.333333333334</c:v>
                </c:pt>
                <c:pt idx="17">
                  <c:v>12012.305066666666</c:v>
                </c:pt>
                <c:pt idx="18">
                  <c:v>12492.797269333334</c:v>
                </c:pt>
                <c:pt idx="19">
                  <c:v>12992.509160106667</c:v>
                </c:pt>
                <c:pt idx="20">
                  <c:v>13512.209526510933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99.8</c:v>
                </c:pt>
                <c:pt idx="1">
                  <c:v>75.099999999999994</c:v>
                </c:pt>
                <c:pt idx="2">
                  <c:v>0</c:v>
                </c:pt>
                <c:pt idx="3">
                  <c:v>0</c:v>
                </c:pt>
                <c:pt idx="4">
                  <c:v>7.5</c:v>
                </c:pt>
                <c:pt idx="5">
                  <c:v>19.100000000000001</c:v>
                </c:pt>
                <c:pt idx="6">
                  <c:v>51.1</c:v>
                </c:pt>
                <c:pt idx="7">
                  <c:v>82.7</c:v>
                </c:pt>
                <c:pt idx="8">
                  <c:v>104</c:v>
                </c:pt>
                <c:pt idx="9">
                  <c:v>167.8</c:v>
                </c:pt>
                <c:pt idx="10">
                  <c:v>132.69999999999999</c:v>
                </c:pt>
                <c:pt idx="11">
                  <c:v>152.69999999999999</c:v>
                </c:pt>
                <c:pt idx="12">
                  <c:v>180.7</c:v>
                </c:pt>
                <c:pt idx="13">
                  <c:v>219.4</c:v>
                </c:pt>
                <c:pt idx="14">
                  <c:v>87.9</c:v>
                </c:pt>
                <c:pt idx="15">
                  <c:v>152.6</c:v>
                </c:pt>
                <c:pt idx="16" formatCode="#,##0_);[Red]\(#,##0\)">
                  <c:v>284.13333333333333</c:v>
                </c:pt>
                <c:pt idx="17">
                  <c:v>247.21210427152167</c:v>
                </c:pt>
                <c:pt idx="18">
                  <c:v>257.10058844238256</c:v>
                </c:pt>
                <c:pt idx="19">
                  <c:v>267.38461198007786</c:v>
                </c:pt>
                <c:pt idx="20">
                  <c:v>278.07999645928095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テンプレート!$Q$9:$Q$29</c:f>
              <c:numCache>
                <c:formatCode>General</c:formatCode>
                <c:ptCount val="21"/>
                <c:pt idx="6" formatCode="#,##0_);[Red]\(#,##0\)">
                  <c:v>8.5</c:v>
                </c:pt>
                <c:pt idx="7" formatCode="#,##0_);[Red]\(#,##0\)">
                  <c:v>13.5</c:v>
                </c:pt>
                <c:pt idx="8" formatCode="#,##0_);[Red]\(#,##0\)">
                  <c:v>16.5</c:v>
                </c:pt>
                <c:pt idx="9" formatCode="#,##0_);[Red]\(#,##0\)">
                  <c:v>25</c:v>
                </c:pt>
                <c:pt idx="10" formatCode="#,##0_);[Red]\(#,##0\)">
                  <c:v>30</c:v>
                </c:pt>
                <c:pt idx="11" formatCode="#,##0_);[Red]\(#,##0\)">
                  <c:v>33.5</c:v>
                </c:pt>
                <c:pt idx="12" formatCode="#,##0_);[Red]\(#,##0\)">
                  <c:v>38.5</c:v>
                </c:pt>
                <c:pt idx="13" formatCode="#,##0_);[Red]\(#,##0\)">
                  <c:v>42</c:v>
                </c:pt>
                <c:pt idx="14" formatCode="#,##0_);[Red]\(#,##0\)">
                  <c:v>42</c:v>
                </c:pt>
                <c:pt idx="15" formatCode="#,##0_);[Red]\(#,##0\)">
                  <c:v>44</c:v>
                </c:pt>
                <c:pt idx="16" formatCode="#,##0_);[Red]\(#,##0\)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77-4BC1-8F4C-CC17039C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2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6743545354703"/>
          <c:y val="5.5232641374373677E-2"/>
          <c:w val="0.53195286759367844"/>
          <c:h val="0.13365851995773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35254</c:v>
                </c:pt>
                <c:pt idx="1">
                  <c:v>48150</c:v>
                </c:pt>
                <c:pt idx="2">
                  <c:v>26870</c:v>
                </c:pt>
                <c:pt idx="3">
                  <c:v>14469</c:v>
                </c:pt>
                <c:pt idx="4">
                  <c:v>4289</c:v>
                </c:pt>
                <c:pt idx="5">
                  <c:v>6923</c:v>
                </c:pt>
                <c:pt idx="6">
                  <c:v>10580</c:v>
                </c:pt>
                <c:pt idx="7">
                  <c:v>17772</c:v>
                </c:pt>
                <c:pt idx="8">
                  <c:v>27741</c:v>
                </c:pt>
                <c:pt idx="9">
                  <c:v>30625</c:v>
                </c:pt>
                <c:pt idx="10">
                  <c:v>40394</c:v>
                </c:pt>
                <c:pt idx="11">
                  <c:v>47463</c:v>
                </c:pt>
                <c:pt idx="12">
                  <c:v>53291</c:v>
                </c:pt>
                <c:pt idx="13">
                  <c:v>73218</c:v>
                </c:pt>
                <c:pt idx="14">
                  <c:v>59632</c:v>
                </c:pt>
                <c:pt idx="15">
                  <c:v>71251</c:v>
                </c:pt>
                <c:pt idx="16">
                  <c:v>100437.33333333333</c:v>
                </c:pt>
                <c:pt idx="17">
                  <c:v>104454.82666666666</c:v>
                </c:pt>
                <c:pt idx="18">
                  <c:v>108633.01973333333</c:v>
                </c:pt>
                <c:pt idx="19">
                  <c:v>112978.34052266667</c:v>
                </c:pt>
                <c:pt idx="20">
                  <c:v>117497.47414357333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8708</c:v>
                </c:pt>
                <c:pt idx="1">
                  <c:v>6960</c:v>
                </c:pt>
                <c:pt idx="2">
                  <c:v>-17090</c:v>
                </c:pt>
                <c:pt idx="3">
                  <c:v>-3448</c:v>
                </c:pt>
                <c:pt idx="4">
                  <c:v>662</c:v>
                </c:pt>
                <c:pt idx="5">
                  <c:v>861</c:v>
                </c:pt>
                <c:pt idx="6">
                  <c:v>2156</c:v>
                </c:pt>
                <c:pt idx="7">
                  <c:v>4531</c:v>
                </c:pt>
                <c:pt idx="8">
                  <c:v>5850</c:v>
                </c:pt>
                <c:pt idx="9">
                  <c:v>7387</c:v>
                </c:pt>
                <c:pt idx="10">
                  <c:v>9380</c:v>
                </c:pt>
                <c:pt idx="11">
                  <c:v>11239</c:v>
                </c:pt>
                <c:pt idx="12">
                  <c:v>13305</c:v>
                </c:pt>
                <c:pt idx="13">
                  <c:v>16571</c:v>
                </c:pt>
                <c:pt idx="14">
                  <c:v>7912</c:v>
                </c:pt>
                <c:pt idx="15">
                  <c:v>12127</c:v>
                </c:pt>
                <c:pt idx="16">
                  <c:v>19594.666666666668</c:v>
                </c:pt>
                <c:pt idx="17">
                  <c:v>18906.323626666664</c:v>
                </c:pt>
                <c:pt idx="18">
                  <c:v>19662.576571733334</c:v>
                </c:pt>
                <c:pt idx="19">
                  <c:v>20449.079634602665</c:v>
                </c:pt>
                <c:pt idx="20">
                  <c:v>21267.042819986771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4853</c:v>
                </c:pt>
                <c:pt idx="1">
                  <c:v>3650</c:v>
                </c:pt>
                <c:pt idx="2">
                  <c:v>-17666</c:v>
                </c:pt>
                <c:pt idx="3">
                  <c:v>-3712</c:v>
                </c:pt>
                <c:pt idx="4">
                  <c:v>363</c:v>
                </c:pt>
                <c:pt idx="5">
                  <c:v>928</c:v>
                </c:pt>
                <c:pt idx="6">
                  <c:v>2483</c:v>
                </c:pt>
                <c:pt idx="7">
                  <c:v>4020</c:v>
                </c:pt>
                <c:pt idx="8">
                  <c:v>5053</c:v>
                </c:pt>
                <c:pt idx="9">
                  <c:v>8157</c:v>
                </c:pt>
                <c:pt idx="10">
                  <c:v>6452</c:v>
                </c:pt>
                <c:pt idx="11">
                  <c:v>7420</c:v>
                </c:pt>
                <c:pt idx="12">
                  <c:v>8783</c:v>
                </c:pt>
                <c:pt idx="13">
                  <c:v>10666</c:v>
                </c:pt>
                <c:pt idx="14">
                  <c:v>4274</c:v>
                </c:pt>
                <c:pt idx="15">
                  <c:v>7415</c:v>
                </c:pt>
                <c:pt idx="16">
                  <c:v>13805.333333333334</c:v>
                </c:pt>
                <c:pt idx="17">
                  <c:v>12012.305066666666</c:v>
                </c:pt>
                <c:pt idx="18">
                  <c:v>12492.797269333334</c:v>
                </c:pt>
                <c:pt idx="19">
                  <c:v>12992.509160106667</c:v>
                </c:pt>
                <c:pt idx="20">
                  <c:v>13512.209526510933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9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57151</xdr:colOff>
      <xdr:row>16</xdr:row>
      <xdr:rowOff>0</xdr:rowOff>
    </xdr:from>
    <xdr:to>
      <xdr:col>29</xdr:col>
      <xdr:colOff>628651</xdr:colOff>
      <xdr:row>35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0.2959</cdr:x>
      <cdr:y>0.34783</cdr:y>
    </cdr:from>
    <cdr:to>
      <cdr:x>0.76827</cdr:x>
      <cdr:y>0.7592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581150" y="990600"/>
          <a:ext cx="2524125" cy="1171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0.60428</cdr:x>
      <cdr:y>0.12375</cdr:y>
    </cdr:from>
    <cdr:to>
      <cdr:x>0.90374</cdr:x>
      <cdr:y>0.28094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8684CFDD-6AE5-3643-F30A-A111E3F1B8C2}"/>
            </a:ext>
          </a:extLst>
        </cdr:cNvPr>
        <cdr:cNvCxnSpPr/>
      </cdr:nvCxnSpPr>
      <cdr:spPr>
        <a:xfrm xmlns:a="http://schemas.openxmlformats.org/drawingml/2006/main" flipV="1">
          <a:off x="3228975" y="352425"/>
          <a:ext cx="1600200" cy="4476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D35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"/>
  <cols>
    <col min="1" max="1" width="17" style="1" customWidth="1"/>
    <col min="2" max="2" width="5.125" style="15" customWidth="1"/>
    <col min="3" max="3" width="7.875" style="15" customWidth="1"/>
    <col min="4" max="4" width="6.375" style="15" customWidth="1"/>
    <col min="5" max="5" width="9" style="15" bestFit="1" customWidth="1"/>
    <col min="6" max="6" width="6.5" style="15" customWidth="1"/>
    <col min="7" max="7" width="6.125" style="15" customWidth="1"/>
    <col min="8" max="9" width="5.5" style="15" customWidth="1"/>
    <col min="10" max="10" width="5.625" style="15" customWidth="1"/>
    <col min="11" max="11" width="5.5" style="15" customWidth="1"/>
    <col min="12" max="12" width="5.625" style="15" customWidth="1"/>
    <col min="13" max="13" width="6.25" style="15" customWidth="1"/>
    <col min="14" max="14" width="4.75" style="15" bestFit="1" customWidth="1"/>
    <col min="15" max="16" width="4.75" style="15" customWidth="1"/>
    <col min="17" max="17" width="3.625" style="15" customWidth="1"/>
    <col min="18" max="18" width="4.875" style="15" customWidth="1"/>
    <col min="19" max="19" width="6.875" style="15" customWidth="1"/>
    <col min="20" max="20" width="6.25" style="15" customWidth="1"/>
    <col min="21" max="21" width="3.5" style="15" customWidth="1"/>
    <col min="22" max="22" width="6.625" style="15" customWidth="1"/>
    <col min="23" max="30" width="9" style="15"/>
    <col min="31" max="31" width="5.125" style="15" customWidth="1"/>
    <col min="32" max="16384" width="9" style="15"/>
  </cols>
  <sheetData>
    <row r="1" spans="1:30" s="2" customFormat="1" ht="29.25" customHeight="1">
      <c r="A1" s="5" t="s">
        <v>2</v>
      </c>
      <c r="B1" s="7" t="s">
        <v>8</v>
      </c>
      <c r="C1" s="7" t="s">
        <v>9</v>
      </c>
      <c r="D1" s="7" t="s">
        <v>10</v>
      </c>
      <c r="E1" s="3" t="s">
        <v>1</v>
      </c>
      <c r="F1" s="3" t="s">
        <v>0</v>
      </c>
      <c r="G1" s="73" t="s">
        <v>25</v>
      </c>
      <c r="H1" s="3" t="s">
        <v>3</v>
      </c>
      <c r="I1" s="74" t="s">
        <v>5</v>
      </c>
      <c r="J1" s="3" t="s">
        <v>4</v>
      </c>
      <c r="K1" s="74" t="s">
        <v>26</v>
      </c>
      <c r="L1" s="11" t="s">
        <v>6</v>
      </c>
      <c r="M1" s="11" t="s">
        <v>7</v>
      </c>
      <c r="N1" s="10" t="s">
        <v>11</v>
      </c>
      <c r="O1" s="10" t="s">
        <v>12</v>
      </c>
      <c r="P1" s="10" t="s">
        <v>41</v>
      </c>
      <c r="Q1" s="3" t="s">
        <v>13</v>
      </c>
      <c r="R1" s="3" t="s">
        <v>14</v>
      </c>
      <c r="S1" s="65" t="s">
        <v>33</v>
      </c>
      <c r="T1" s="65" t="s">
        <v>34</v>
      </c>
      <c r="V1" s="67" t="s">
        <v>35</v>
      </c>
      <c r="W1" s="79"/>
      <c r="X1" s="79"/>
      <c r="Y1" s="79"/>
      <c r="Z1" s="79"/>
      <c r="AA1" s="79"/>
      <c r="AB1" s="79"/>
      <c r="AC1" s="79"/>
      <c r="AD1" s="79"/>
    </row>
    <row r="2" spans="1:30" ht="41.25" customHeight="1" thickBot="1">
      <c r="A2" s="53" t="s">
        <v>42</v>
      </c>
      <c r="B2" s="40">
        <v>1208</v>
      </c>
      <c r="C2" s="8"/>
      <c r="D2" s="8"/>
      <c r="E2" s="34">
        <f>+E24</f>
        <v>44621</v>
      </c>
      <c r="F2" s="43">
        <f t="shared" ref="F2:M2" si="0">+F24</f>
        <v>71251</v>
      </c>
      <c r="G2" s="72">
        <f t="shared" si="0"/>
        <v>0.19484504963777838</v>
      </c>
      <c r="H2" s="8">
        <f t="shared" si="0"/>
        <v>12127</v>
      </c>
      <c r="I2" s="44">
        <f t="shared" si="0"/>
        <v>0.17020111998428092</v>
      </c>
      <c r="J2" s="43">
        <f t="shared" si="0"/>
        <v>7415</v>
      </c>
      <c r="K2" s="44">
        <f t="shared" si="0"/>
        <v>0.10406871482505509</v>
      </c>
      <c r="L2" s="8">
        <f t="shared" si="0"/>
        <v>152.6</v>
      </c>
      <c r="M2" s="8">
        <f t="shared" si="0"/>
        <v>1467</v>
      </c>
      <c r="N2" s="16">
        <f t="shared" ref="N2" si="1">+B2/L2</f>
        <v>7.9161205766710356</v>
      </c>
      <c r="O2" s="17">
        <f>+B2/M2</f>
        <v>0.82344921608725286</v>
      </c>
      <c r="P2" s="70">
        <f>+O2/N2</f>
        <v>0.10402181322426721</v>
      </c>
      <c r="Q2" s="45">
        <f>+Q24</f>
        <v>44</v>
      </c>
      <c r="R2" s="46">
        <f t="shared" ref="R2" si="2">+Q2/B2</f>
        <v>3.6423841059602648E-2</v>
      </c>
      <c r="S2" s="8">
        <f t="shared" ref="S2:V2" si="3">+S24</f>
        <v>136512</v>
      </c>
      <c r="T2" s="8">
        <f t="shared" si="3"/>
        <v>71283</v>
      </c>
      <c r="U2" s="58">
        <f t="shared" si="3"/>
        <v>0.52217387482419131</v>
      </c>
      <c r="V2" s="8">
        <f t="shared" si="3"/>
        <v>21020</v>
      </c>
    </row>
    <row r="3" spans="1:30" ht="15.75" customHeight="1">
      <c r="A3" s="57">
        <v>45059</v>
      </c>
      <c r="B3" s="80" t="s">
        <v>28</v>
      </c>
      <c r="C3" s="81"/>
      <c r="D3" s="81"/>
      <c r="E3" s="47">
        <f>+G29</f>
        <v>0.04</v>
      </c>
      <c r="G3" s="7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V3" s="59"/>
    </row>
    <row r="4" spans="1:30" ht="15.75" customHeight="1">
      <c r="B4" s="82" t="s">
        <v>29</v>
      </c>
      <c r="C4" s="83"/>
      <c r="D4" s="83"/>
      <c r="E4" s="48">
        <f>+K29</f>
        <v>0.115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V4" s="59"/>
    </row>
    <row r="5" spans="1:30" ht="15.75" customHeight="1">
      <c r="B5" s="82" t="s">
        <v>30</v>
      </c>
      <c r="C5" s="83"/>
      <c r="D5" s="83"/>
      <c r="E5" s="49">
        <f>+N29</f>
        <v>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V5" s="59"/>
    </row>
    <row r="6" spans="1:30" ht="15.75" customHeight="1">
      <c r="A6" s="58"/>
      <c r="B6" s="82" t="s">
        <v>31</v>
      </c>
      <c r="C6" s="83"/>
      <c r="D6" s="83"/>
      <c r="E6" s="49">
        <f>+B29</f>
        <v>1946.5599752149667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V6" s="59"/>
    </row>
    <row r="7" spans="1:30" ht="15.75" customHeight="1" thickBot="1">
      <c r="B7" s="84" t="s">
        <v>32</v>
      </c>
      <c r="C7" s="85"/>
      <c r="D7" s="85"/>
      <c r="E7" s="50">
        <f>+D29</f>
        <v>0.61139070795940953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V7" s="59"/>
    </row>
    <row r="8" spans="1:30">
      <c r="A8" s="33" t="s">
        <v>15</v>
      </c>
      <c r="C8" s="1" t="s">
        <v>27</v>
      </c>
      <c r="G8" s="13">
        <f>AVERAGE(G9:G21)</f>
        <v>0.15521497962773986</v>
      </c>
      <c r="I8" s="13">
        <f>AVERAGE(I9:I21)</f>
        <v>0.10964911653562617</v>
      </c>
      <c r="K8" s="13">
        <f>AVERAGE(K9:K21)</f>
        <v>6.9876267629705863E-2</v>
      </c>
      <c r="N8" s="12" t="e">
        <f>AVERAGE(N9:N21)</f>
        <v>#VALUE!</v>
      </c>
      <c r="O8" s="12">
        <f>AVERAGE(O9:O21)</f>
        <v>1.8856200406887142</v>
      </c>
      <c r="P8" s="12"/>
    </row>
    <row r="9" spans="1:30">
      <c r="A9" s="1">
        <v>8934</v>
      </c>
      <c r="B9" s="40">
        <v>2190</v>
      </c>
      <c r="C9" s="42">
        <f t="shared" ref="C9:C21" si="4">+J9/L9*1000000</f>
        <v>48627254.509018034</v>
      </c>
      <c r="E9" s="34">
        <f>+コピー!B2</f>
        <v>39142</v>
      </c>
      <c r="F9" s="31">
        <f>+コピー!C2</f>
        <v>35254</v>
      </c>
      <c r="H9" s="31">
        <f>+コピー!E2</f>
        <v>8708</v>
      </c>
      <c r="I9" s="6">
        <f>+H9/F9</f>
        <v>0.24700743178079082</v>
      </c>
      <c r="J9" s="31">
        <f>+コピー!I2</f>
        <v>4853</v>
      </c>
      <c r="K9" s="6">
        <f>+J9/F9</f>
        <v>0.13765813808362171</v>
      </c>
      <c r="L9" s="32">
        <f>VALUE(SUBSTITUTE(コピー!K2,"円","　"))</f>
        <v>99.8</v>
      </c>
      <c r="M9" s="32">
        <f>VALUE(SUBSTITUTE(コピー!L2,"円","　"))</f>
        <v>467.7</v>
      </c>
      <c r="N9" s="9">
        <f t="shared" ref="N9:N11" si="5">+B9/L9</f>
        <v>21.943887775551104</v>
      </c>
      <c r="O9" s="9">
        <f>+B9/M9</f>
        <v>4.6824887748556767</v>
      </c>
      <c r="P9" s="51">
        <f>+O9/N9</f>
        <v>0.21338464827881118</v>
      </c>
    </row>
    <row r="10" spans="1:30">
      <c r="B10" s="40">
        <v>742</v>
      </c>
      <c r="C10" s="42">
        <f t="shared" si="4"/>
        <v>48601864.181091882</v>
      </c>
      <c r="E10" s="34">
        <f>+コピー!B3</f>
        <v>39508</v>
      </c>
      <c r="F10" s="31">
        <f>+コピー!C3</f>
        <v>48150</v>
      </c>
      <c r="G10" s="6">
        <f>+(F10-F9)/F9</f>
        <v>0.36580246213195666</v>
      </c>
      <c r="H10" s="31">
        <f>+コピー!E3</f>
        <v>6960</v>
      </c>
      <c r="I10" s="6">
        <f t="shared" ref="I10:I22" si="6">+H10/F10</f>
        <v>0.14454828660436136</v>
      </c>
      <c r="J10" s="31">
        <f>+コピー!I3</f>
        <v>3650</v>
      </c>
      <c r="K10" s="6">
        <f t="shared" ref="K10:K21" si="7">+J10/F10</f>
        <v>7.5804776739356178E-2</v>
      </c>
      <c r="L10" s="32">
        <f>VALUE(SUBSTITUTE(コピー!K3,"円","　"))</f>
        <v>75.099999999999994</v>
      </c>
      <c r="M10" s="32">
        <f>VALUE(SUBSTITUTE(コピー!L3,"円","　"))</f>
        <v>536.70000000000005</v>
      </c>
      <c r="N10" s="9">
        <f t="shared" si="5"/>
        <v>9.8801597869507329</v>
      </c>
      <c r="O10" s="9">
        <f t="shared" ref="O10:O11" si="8">+B10/M10</f>
        <v>1.3825228246692751</v>
      </c>
      <c r="P10" s="51">
        <f t="shared" ref="P10:P11" si="9">+O10/N10</f>
        <v>0.13992919694428915</v>
      </c>
    </row>
    <row r="11" spans="1:30">
      <c r="B11" s="40">
        <v>256</v>
      </c>
      <c r="C11" s="42" t="e">
        <f t="shared" si="4"/>
        <v>#VALUE!</v>
      </c>
      <c r="E11" s="34">
        <f>+コピー!B4</f>
        <v>39873</v>
      </c>
      <c r="F11" s="31">
        <f>+コピー!C4</f>
        <v>26870</v>
      </c>
      <c r="G11" s="6">
        <f t="shared" ref="G11:G22" si="10">+(F11-F10)/F10</f>
        <v>-0.44195223260643823</v>
      </c>
      <c r="H11" s="31">
        <f>+コピー!E4</f>
        <v>-17090</v>
      </c>
      <c r="I11" s="6">
        <f t="shared" si="6"/>
        <v>-0.63602530703386673</v>
      </c>
      <c r="J11" s="31">
        <f>+コピー!I4</f>
        <v>-17666</v>
      </c>
      <c r="K11" s="6">
        <f t="shared" si="7"/>
        <v>-0.65746185336806851</v>
      </c>
      <c r="L11" s="32" t="e">
        <f>VALUE(SUBSTITUTE(コピー!K4,"円","　"))</f>
        <v>#VALUE!</v>
      </c>
      <c r="M11" s="32">
        <f>VALUE(SUBSTITUTE(コピー!L4,"円","　"))</f>
        <v>162.30000000000001</v>
      </c>
      <c r="N11" s="9" t="e">
        <f t="shared" si="5"/>
        <v>#VALUE!</v>
      </c>
      <c r="O11" s="9">
        <f t="shared" si="8"/>
        <v>1.5773259396179913</v>
      </c>
      <c r="P11" s="51" t="e">
        <f t="shared" si="9"/>
        <v>#VALUE!</v>
      </c>
    </row>
    <row r="12" spans="1:30">
      <c r="A12" s="68"/>
      <c r="B12" s="40">
        <v>117</v>
      </c>
      <c r="C12" s="42" t="e">
        <f t="shared" si="4"/>
        <v>#VALUE!</v>
      </c>
      <c r="E12" s="34">
        <f>+コピー!B5</f>
        <v>40238</v>
      </c>
      <c r="F12" s="31">
        <f>+コピー!C5</f>
        <v>14469</v>
      </c>
      <c r="G12" s="6">
        <f t="shared" si="10"/>
        <v>-0.46151842203200594</v>
      </c>
      <c r="H12" s="31">
        <f>+コピー!E5</f>
        <v>-3448</v>
      </c>
      <c r="I12" s="6">
        <f t="shared" si="6"/>
        <v>-0.23830257792521944</v>
      </c>
      <c r="J12" s="31">
        <f>+コピー!I5</f>
        <v>-3712</v>
      </c>
      <c r="K12" s="6">
        <f t="shared" si="7"/>
        <v>-0.2565484829635773</v>
      </c>
      <c r="L12" s="32" t="e">
        <f>VALUE(SUBSTITUTE(コピー!K5,"円","　"))</f>
        <v>#VALUE!</v>
      </c>
      <c r="M12" s="32">
        <f>VALUE(SUBSTITUTE(コピー!L5,"円","　"))</f>
        <v>106.4</v>
      </c>
      <c r="N12" s="9" t="e">
        <f t="shared" ref="N12:N23" si="11">+B12/L12</f>
        <v>#VALUE!</v>
      </c>
      <c r="O12" s="9">
        <f t="shared" ref="O12:O23" si="12">+B12/M12</f>
        <v>1.0996240601503759</v>
      </c>
      <c r="P12" s="51" t="e">
        <f t="shared" ref="P12:P23" si="13">+O12/N12</f>
        <v>#VALUE!</v>
      </c>
    </row>
    <row r="13" spans="1:30">
      <c r="B13" s="40">
        <v>80</v>
      </c>
      <c r="C13" s="42">
        <f t="shared" si="4"/>
        <v>48400000</v>
      </c>
      <c r="E13" s="34">
        <f>+コピー!B6</f>
        <v>40603</v>
      </c>
      <c r="F13" s="31">
        <f>+コピー!C6</f>
        <v>4289</v>
      </c>
      <c r="G13" s="6">
        <f t="shared" si="10"/>
        <v>-0.70357315640334506</v>
      </c>
      <c r="H13" s="31">
        <f>+コピー!E6</f>
        <v>662</v>
      </c>
      <c r="I13" s="6">
        <f t="shared" si="6"/>
        <v>0.15434833294474237</v>
      </c>
      <c r="J13" s="31">
        <f>+コピー!I6</f>
        <v>363</v>
      </c>
      <c r="K13" s="6">
        <f t="shared" si="7"/>
        <v>8.4635113079972027E-2</v>
      </c>
      <c r="L13" s="32">
        <f>VALUE(SUBSTITUTE(コピー!K6,"円","　"))</f>
        <v>7.5</v>
      </c>
      <c r="M13" s="32">
        <f>VALUE(SUBSTITUTE(コピー!L6,"円","　"))</f>
        <v>114</v>
      </c>
      <c r="N13" s="9">
        <f t="shared" si="11"/>
        <v>10.666666666666666</v>
      </c>
      <c r="O13" s="9">
        <f t="shared" si="12"/>
        <v>0.70175438596491224</v>
      </c>
      <c r="P13" s="51">
        <f t="shared" si="13"/>
        <v>6.5789473684210523E-2</v>
      </c>
      <c r="S13" s="4"/>
    </row>
    <row r="14" spans="1:30">
      <c r="A14" s="69"/>
      <c r="B14" s="40">
        <v>165</v>
      </c>
      <c r="C14" s="42">
        <f t="shared" si="4"/>
        <v>48586387.434554972</v>
      </c>
      <c r="E14" s="34">
        <f>+コピー!B7</f>
        <v>40969</v>
      </c>
      <c r="F14" s="31">
        <f>+コピー!C7</f>
        <v>6923</v>
      </c>
      <c r="G14" s="6">
        <f t="shared" si="10"/>
        <v>0.61412916763814407</v>
      </c>
      <c r="H14" s="31">
        <f>+コピー!E7</f>
        <v>861</v>
      </c>
      <c r="I14" s="6">
        <f t="shared" si="6"/>
        <v>0.12436804853387259</v>
      </c>
      <c r="J14" s="31">
        <f>+コピー!I7</f>
        <v>928</v>
      </c>
      <c r="K14" s="6">
        <f t="shared" si="7"/>
        <v>0.13404593384370939</v>
      </c>
      <c r="L14" s="32">
        <f>VALUE(SUBSTITUTE(コピー!K7,"円","　"))</f>
        <v>19.100000000000001</v>
      </c>
      <c r="M14" s="32">
        <f>VALUE(SUBSTITUTE(コピー!L7,"円","　"))</f>
        <v>133.1</v>
      </c>
      <c r="N14" s="9">
        <f t="shared" si="11"/>
        <v>8.6387434554973819</v>
      </c>
      <c r="O14" s="9">
        <f t="shared" si="12"/>
        <v>1.2396694214876034</v>
      </c>
      <c r="P14" s="51">
        <f t="shared" si="13"/>
        <v>0.14350112697220138</v>
      </c>
      <c r="S14" s="4"/>
    </row>
    <row r="15" spans="1:30">
      <c r="B15" s="40">
        <v>890</v>
      </c>
      <c r="C15" s="42">
        <f t="shared" si="4"/>
        <v>48590998.043052837</v>
      </c>
      <c r="E15" s="34">
        <f>+コピー!B8</f>
        <v>41334</v>
      </c>
      <c r="F15" s="31">
        <f>+コピー!C8</f>
        <v>10580</v>
      </c>
      <c r="G15" s="6">
        <f t="shared" si="10"/>
        <v>0.52823920265780733</v>
      </c>
      <c r="H15" s="31">
        <f>+コピー!E8</f>
        <v>2156</v>
      </c>
      <c r="I15" s="6">
        <f t="shared" si="6"/>
        <v>0.20378071833648392</v>
      </c>
      <c r="J15" s="31">
        <f>+コピー!I8</f>
        <v>2483</v>
      </c>
      <c r="K15" s="6">
        <f t="shared" si="7"/>
        <v>0.23468809073724006</v>
      </c>
      <c r="L15" s="32">
        <f>VALUE(SUBSTITUTE(コピー!K8,"円","　"))</f>
        <v>51.1</v>
      </c>
      <c r="M15" s="32">
        <f>VALUE(SUBSTITUTE(コピー!L8,"円","　"))</f>
        <v>299.7</v>
      </c>
      <c r="N15" s="9">
        <f t="shared" si="11"/>
        <v>17.416829745596868</v>
      </c>
      <c r="O15" s="9">
        <f t="shared" si="12"/>
        <v>2.9696363029696364</v>
      </c>
      <c r="P15" s="51">
        <f t="shared" si="13"/>
        <v>0.17050383717050385</v>
      </c>
      <c r="Q15" s="31">
        <f>VALUE(SUBSTITUTE(コピー!O8,"円","　"))</f>
        <v>8.5</v>
      </c>
      <c r="R15" s="6">
        <f t="shared" ref="R15:R23" si="14">+Q15/B15</f>
        <v>9.5505617977528091E-3</v>
      </c>
      <c r="S15" s="4">
        <v>21266</v>
      </c>
      <c r="T15" s="4">
        <v>14561</v>
      </c>
      <c r="U15" s="51">
        <f t="shared" ref="U15:U24" si="15">+T15/S15</f>
        <v>0.68470798457631898</v>
      </c>
      <c r="V15" s="4">
        <v>-6358</v>
      </c>
    </row>
    <row r="16" spans="1:30">
      <c r="B16" s="40">
        <v>1185</v>
      </c>
      <c r="C16" s="42">
        <f t="shared" si="4"/>
        <v>48609431.680773884</v>
      </c>
      <c r="E16" s="34">
        <f>+コピー!B9</f>
        <v>41699</v>
      </c>
      <c r="F16" s="31">
        <f>+コピー!C9</f>
        <v>17772</v>
      </c>
      <c r="G16" s="6">
        <f t="shared" si="10"/>
        <v>0.67977315689981099</v>
      </c>
      <c r="H16" s="31">
        <f>+コピー!E9</f>
        <v>4531</v>
      </c>
      <c r="I16" s="6">
        <f t="shared" si="6"/>
        <v>0.25495160927301375</v>
      </c>
      <c r="J16" s="31">
        <f>+コピー!I9</f>
        <v>4020</v>
      </c>
      <c r="K16" s="6">
        <f t="shared" si="7"/>
        <v>0.22619851451721809</v>
      </c>
      <c r="L16" s="32">
        <f>VALUE(SUBSTITUTE(コピー!K9,"円","　"))</f>
        <v>82.7</v>
      </c>
      <c r="M16" s="32">
        <f>VALUE(SUBSTITUTE(コピー!L9,"円","　"))</f>
        <v>375</v>
      </c>
      <c r="N16" s="9">
        <f t="shared" si="11"/>
        <v>14.328899637243047</v>
      </c>
      <c r="O16" s="9">
        <f t="shared" si="12"/>
        <v>3.16</v>
      </c>
      <c r="P16" s="51">
        <f t="shared" si="13"/>
        <v>0.22053333333333333</v>
      </c>
      <c r="Q16" s="31">
        <f>VALUE(SUBSTITUTE(コピー!O9,"円","　"))</f>
        <v>13.5</v>
      </c>
      <c r="R16" s="6">
        <f t="shared" si="14"/>
        <v>1.1392405063291139E-2</v>
      </c>
      <c r="S16" s="4">
        <v>33910</v>
      </c>
      <c r="T16" s="4">
        <v>18220</v>
      </c>
      <c r="U16" s="51">
        <f t="shared" si="15"/>
        <v>0.53730462990268357</v>
      </c>
      <c r="V16" s="4">
        <v>1187</v>
      </c>
    </row>
    <row r="17" spans="1:22">
      <c r="B17" s="40">
        <v>1002</v>
      </c>
      <c r="C17" s="42">
        <f t="shared" si="4"/>
        <v>48586538.461538456</v>
      </c>
      <c r="E17" s="34">
        <f>+コピー!B10</f>
        <v>42064</v>
      </c>
      <c r="F17" s="31">
        <f>+コピー!C10</f>
        <v>27741</v>
      </c>
      <c r="G17" s="6">
        <f t="shared" si="10"/>
        <v>0.56093855503038492</v>
      </c>
      <c r="H17" s="31">
        <f>+コピー!E10</f>
        <v>5850</v>
      </c>
      <c r="I17" s="6">
        <f t="shared" si="6"/>
        <v>0.21087920406618363</v>
      </c>
      <c r="J17" s="31">
        <f>+コピー!I10</f>
        <v>5053</v>
      </c>
      <c r="K17" s="6">
        <f t="shared" si="7"/>
        <v>0.18214916549511553</v>
      </c>
      <c r="L17" s="32">
        <f>VALUE(SUBSTITUTE(コピー!K10,"円","　"))</f>
        <v>104</v>
      </c>
      <c r="M17" s="32">
        <f>VALUE(SUBSTITUTE(コピー!L10,"円","　"))</f>
        <v>467.2</v>
      </c>
      <c r="N17" s="9">
        <f t="shared" si="11"/>
        <v>9.634615384615385</v>
      </c>
      <c r="O17" s="9">
        <f t="shared" si="12"/>
        <v>2.1446917808219177</v>
      </c>
      <c r="P17" s="51">
        <f t="shared" si="13"/>
        <v>0.22260273972602737</v>
      </c>
      <c r="Q17" s="31">
        <f>VALUE(SUBSTITUTE(コピー!O10,"円","　"))</f>
        <v>16.5</v>
      </c>
      <c r="R17" s="6">
        <f t="shared" si="14"/>
        <v>1.6467065868263474E-2</v>
      </c>
      <c r="S17" s="4">
        <v>40425</v>
      </c>
      <c r="T17" s="4">
        <v>22701</v>
      </c>
      <c r="U17" s="51">
        <f t="shared" si="15"/>
        <v>0.56155844155844159</v>
      </c>
      <c r="V17" s="4">
        <v>1306</v>
      </c>
    </row>
    <row r="18" spans="1:22">
      <c r="A18" s="78"/>
      <c r="B18" s="40">
        <v>1021</v>
      </c>
      <c r="C18" s="42">
        <f t="shared" si="4"/>
        <v>48611442.193087012</v>
      </c>
      <c r="E18" s="34">
        <f>+コピー!B11</f>
        <v>42430</v>
      </c>
      <c r="F18" s="31">
        <f>+コピー!C11</f>
        <v>30625</v>
      </c>
      <c r="G18" s="6">
        <f t="shared" si="10"/>
        <v>0.10396164521826899</v>
      </c>
      <c r="H18" s="31">
        <f>+コピー!E11</f>
        <v>7387</v>
      </c>
      <c r="I18" s="6">
        <f t="shared" si="6"/>
        <v>0.24120816326530611</v>
      </c>
      <c r="J18" s="31">
        <f>+コピー!I11</f>
        <v>8157</v>
      </c>
      <c r="K18" s="6">
        <f t="shared" si="7"/>
        <v>0.26635102040816327</v>
      </c>
      <c r="L18" s="32">
        <f>VALUE(SUBSTITUTE(コピー!K11,"円","　"))</f>
        <v>167.8</v>
      </c>
      <c r="M18" s="32">
        <f>VALUE(SUBSTITUTE(コピー!L11,"円","　"))</f>
        <v>620.29999999999995</v>
      </c>
      <c r="N18" s="9">
        <f t="shared" si="11"/>
        <v>6.0846245530393324</v>
      </c>
      <c r="O18" s="9">
        <f t="shared" si="12"/>
        <v>1.6459777527003063</v>
      </c>
      <c r="P18" s="51">
        <f t="shared" si="13"/>
        <v>0.27051426729002098</v>
      </c>
      <c r="Q18" s="31">
        <f>VALUE(SUBSTITUTE(コピー!O11,"円","　"))</f>
        <v>25</v>
      </c>
      <c r="R18" s="6">
        <f t="shared" si="14"/>
        <v>2.4485798237022526E-2</v>
      </c>
      <c r="S18" s="4">
        <v>54084</v>
      </c>
      <c r="T18" s="4">
        <v>30139</v>
      </c>
      <c r="U18" s="51">
        <f t="shared" si="15"/>
        <v>0.55726277642186228</v>
      </c>
      <c r="V18" s="4">
        <v>2995</v>
      </c>
    </row>
    <row r="19" spans="1:22" ht="12" customHeight="1">
      <c r="A19" s="78"/>
      <c r="B19" s="40">
        <v>1177</v>
      </c>
      <c r="C19" s="42">
        <f t="shared" si="4"/>
        <v>48620949.510173328</v>
      </c>
      <c r="E19" s="34">
        <f>+コピー!B12</f>
        <v>42795</v>
      </c>
      <c r="F19" s="31">
        <f>+コピー!C12</f>
        <v>40394</v>
      </c>
      <c r="G19" s="6">
        <f t="shared" si="10"/>
        <v>0.3189877551020408</v>
      </c>
      <c r="H19" s="31">
        <f>+コピー!E12</f>
        <v>9380</v>
      </c>
      <c r="I19" s="6">
        <f t="shared" si="6"/>
        <v>0.232212704857157</v>
      </c>
      <c r="J19" s="31">
        <f>+コピー!I12</f>
        <v>6452</v>
      </c>
      <c r="K19" s="6">
        <f t="shared" si="7"/>
        <v>0.15972669208298262</v>
      </c>
      <c r="L19" s="32">
        <f>VALUE(SUBSTITUTE(コピー!K12,"円","　"))</f>
        <v>132.69999999999999</v>
      </c>
      <c r="M19" s="32">
        <f>VALUE(SUBSTITUTE(コピー!L12,"円","　"))</f>
        <v>734.2</v>
      </c>
      <c r="N19" s="9">
        <f t="shared" si="11"/>
        <v>8.8696307460437076</v>
      </c>
      <c r="O19" s="9">
        <f t="shared" si="12"/>
        <v>1.603105420866249</v>
      </c>
      <c r="P19" s="51">
        <f t="shared" si="13"/>
        <v>0.18074094252247344</v>
      </c>
      <c r="Q19" s="31">
        <f>VALUE(SUBSTITUTE(コピー!O12,"円","　"))</f>
        <v>30</v>
      </c>
      <c r="R19" s="6">
        <f t="shared" si="14"/>
        <v>2.5488530161427356E-2</v>
      </c>
      <c r="S19" s="4">
        <v>63655</v>
      </c>
      <c r="T19" s="4">
        <v>35675</v>
      </c>
      <c r="U19" s="51">
        <f t="shared" si="15"/>
        <v>0.56044301311758704</v>
      </c>
      <c r="V19" s="4">
        <v>5819</v>
      </c>
    </row>
    <row r="20" spans="1:22">
      <c r="A20" s="78"/>
      <c r="B20" s="40">
        <v>1342</v>
      </c>
      <c r="C20" s="42">
        <f t="shared" si="4"/>
        <v>48592010.478061557</v>
      </c>
      <c r="E20" s="34">
        <f>+コピー!B13</f>
        <v>43160</v>
      </c>
      <c r="F20" s="31">
        <f>+コピー!C13</f>
        <v>47463</v>
      </c>
      <c r="G20" s="6">
        <f t="shared" si="10"/>
        <v>0.17500123780759519</v>
      </c>
      <c r="H20" s="31">
        <f>+コピー!E13</f>
        <v>11239</v>
      </c>
      <c r="I20" s="6">
        <f t="shared" si="6"/>
        <v>0.23679497714008807</v>
      </c>
      <c r="J20" s="31">
        <f>+コピー!I13</f>
        <v>7420</v>
      </c>
      <c r="K20" s="6">
        <f t="shared" si="7"/>
        <v>0.15633230095021386</v>
      </c>
      <c r="L20" s="32">
        <f>VALUE(SUBSTITUTE(コピー!K13,"円","　"))</f>
        <v>152.69999999999999</v>
      </c>
      <c r="M20" s="32">
        <f>VALUE(SUBSTITUTE(コピー!L13,"円","　"))</f>
        <v>1005.3</v>
      </c>
      <c r="N20" s="9">
        <f t="shared" si="11"/>
        <v>8.7884741322855273</v>
      </c>
      <c r="O20" s="9">
        <f t="shared" si="12"/>
        <v>1.3349248980403861</v>
      </c>
      <c r="P20" s="51">
        <f t="shared" si="13"/>
        <v>0.15189495672933453</v>
      </c>
      <c r="Q20" s="31">
        <f>VALUE(SUBSTITUTE(コピー!O13,"円","　"))</f>
        <v>33.5</v>
      </c>
      <c r="R20" s="6">
        <f>+Q15/B20</f>
        <v>6.3338301043219074E-3</v>
      </c>
      <c r="S20" s="4">
        <v>91762</v>
      </c>
      <c r="T20" s="4">
        <v>48847</v>
      </c>
      <c r="U20" s="51">
        <f t="shared" si="15"/>
        <v>0.53232274797846602</v>
      </c>
      <c r="V20" s="4">
        <v>9689</v>
      </c>
    </row>
    <row r="21" spans="1:22">
      <c r="A21" s="78"/>
      <c r="B21" s="40">
        <v>1115</v>
      </c>
      <c r="C21" s="42">
        <f t="shared" si="4"/>
        <v>48605423.353624791</v>
      </c>
      <c r="E21" s="34">
        <f>+コピー!B14</f>
        <v>43525</v>
      </c>
      <c r="F21" s="31">
        <f>+コピー!C14</f>
        <v>53291</v>
      </c>
      <c r="G21" s="6">
        <f t="shared" si="10"/>
        <v>0.12279038408865853</v>
      </c>
      <c r="H21" s="31">
        <f>+コピー!E14</f>
        <v>13305</v>
      </c>
      <c r="I21" s="6">
        <f t="shared" si="6"/>
        <v>0.24966692312022667</v>
      </c>
      <c r="J21" s="31">
        <f>+コピー!I14</f>
        <v>8783</v>
      </c>
      <c r="K21" s="6">
        <f t="shared" si="7"/>
        <v>0.16481206958022931</v>
      </c>
      <c r="L21" s="32">
        <f>VALUE(SUBSTITUTE(コピー!K14,"円","　"))</f>
        <v>180.7</v>
      </c>
      <c r="M21" s="32">
        <f>VALUE(SUBSTITUTE(コピー!L14,"円","　"))</f>
        <v>1147.9000000000001</v>
      </c>
      <c r="N21" s="9">
        <f t="shared" si="11"/>
        <v>6.1704482567791921</v>
      </c>
      <c r="O21" s="9">
        <f t="shared" si="12"/>
        <v>0.97133896680895537</v>
      </c>
      <c r="P21" s="51">
        <f t="shared" si="13"/>
        <v>0.15741789354473384</v>
      </c>
      <c r="Q21" s="31">
        <f>VALUE(SUBSTITUTE(コピー!O14,"円","　"))</f>
        <v>38.5</v>
      </c>
      <c r="R21" s="6">
        <f t="shared" si="14"/>
        <v>3.4529147982062781E-2</v>
      </c>
      <c r="S21" s="4">
        <v>110899</v>
      </c>
      <c r="T21" s="4">
        <v>55777</v>
      </c>
      <c r="U21" s="51">
        <f t="shared" si="15"/>
        <v>0.50295313753956306</v>
      </c>
      <c r="V21" s="4">
        <v>21743</v>
      </c>
    </row>
    <row r="22" spans="1:22">
      <c r="A22" s="78"/>
      <c r="B22" s="40">
        <v>814</v>
      </c>
      <c r="C22" s="42">
        <f>+J22/L22*1000000</f>
        <v>48614402.917046487</v>
      </c>
      <c r="D22" s="61"/>
      <c r="E22" s="34">
        <f>+コピー!B15</f>
        <v>43891</v>
      </c>
      <c r="F22" s="31">
        <f>+コピー!C15</f>
        <v>73218</v>
      </c>
      <c r="G22" s="6">
        <f t="shared" si="10"/>
        <v>0.37392805539396895</v>
      </c>
      <c r="H22" s="31">
        <f>+コピー!E15</f>
        <v>16571</v>
      </c>
      <c r="I22" s="6">
        <f t="shared" si="6"/>
        <v>0.22632412794667978</v>
      </c>
      <c r="J22" s="31">
        <f>+コピー!I15</f>
        <v>10666</v>
      </c>
      <c r="K22" s="6">
        <f t="shared" ref="K22" si="16">+J22/F22</f>
        <v>0.14567456090032505</v>
      </c>
      <c r="L22" s="32">
        <f>VALUE(SUBSTITUTE(コピー!K15,"円","　"))</f>
        <v>219.4</v>
      </c>
      <c r="M22" s="32">
        <f>VALUE(SUBSTITUTE(コピー!L15,"円","　"))</f>
        <v>1329.9</v>
      </c>
      <c r="N22" s="9">
        <f t="shared" si="11"/>
        <v>3.7101185050136736</v>
      </c>
      <c r="O22" s="9">
        <f t="shared" si="12"/>
        <v>0.61207609594706369</v>
      </c>
      <c r="P22" s="51">
        <f t="shared" si="13"/>
        <v>0.16497481013610046</v>
      </c>
      <c r="Q22" s="31">
        <f>VALUE(SUBSTITUTE(コピー!O15,"円","　"))</f>
        <v>42</v>
      </c>
      <c r="R22" s="6">
        <f t="shared" si="14"/>
        <v>5.1597051597051594E-2</v>
      </c>
      <c r="S22" s="4">
        <v>130293</v>
      </c>
      <c r="T22" s="4">
        <v>64620</v>
      </c>
      <c r="U22" s="51">
        <f t="shared" si="15"/>
        <v>0.49595910754990674</v>
      </c>
      <c r="V22" s="4">
        <v>30742</v>
      </c>
    </row>
    <row r="23" spans="1:22">
      <c r="A23" s="78"/>
      <c r="B23" s="40">
        <v>1030</v>
      </c>
      <c r="C23" s="42">
        <f>+J23/L23*1000000</f>
        <v>48623435.722411826</v>
      </c>
      <c r="D23" s="61"/>
      <c r="E23" s="34">
        <f>+コピー!B16</f>
        <v>44256</v>
      </c>
      <c r="F23" s="31">
        <f>+コピー!C16</f>
        <v>59632</v>
      </c>
      <c r="G23" s="6">
        <f t="shared" ref="G23" si="17">+(F23-F22)/F22</f>
        <v>-0.18555546450326421</v>
      </c>
      <c r="H23" s="31">
        <f>+コピー!E16</f>
        <v>7912</v>
      </c>
      <c r="I23" s="6">
        <f t="shared" ref="I23" si="18">+H23/F23</f>
        <v>0.13268044003219748</v>
      </c>
      <c r="J23" s="31">
        <f>+コピー!I16</f>
        <v>4274</v>
      </c>
      <c r="K23" s="6">
        <f t="shared" ref="K23" si="19">+J23/F23</f>
        <v>7.1672927287362492E-2</v>
      </c>
      <c r="L23" s="32">
        <f>VALUE(SUBSTITUTE(コピー!K16,"円","　"))</f>
        <v>87.9</v>
      </c>
      <c r="M23" s="32">
        <f>VALUE(SUBSTITUTE(コピー!L16,"円","　"))</f>
        <v>1371.2</v>
      </c>
      <c r="N23" s="9">
        <f t="shared" si="11"/>
        <v>11.717861205915813</v>
      </c>
      <c r="O23" s="9">
        <f t="shared" si="12"/>
        <v>0.75116686114352393</v>
      </c>
      <c r="P23" s="51">
        <f t="shared" si="13"/>
        <v>6.4104434072345395E-2</v>
      </c>
      <c r="Q23" s="31">
        <f>VALUE(SUBSTITUTE(コピー!O16,"円","　"))</f>
        <v>42</v>
      </c>
      <c r="R23" s="6">
        <f t="shared" si="14"/>
        <v>4.0776699029126215E-2</v>
      </c>
      <c r="S23" s="4">
        <v>127485</v>
      </c>
      <c r="T23" s="4">
        <v>66628</v>
      </c>
      <c r="U23" s="51">
        <f t="shared" si="15"/>
        <v>0.52263403537671094</v>
      </c>
      <c r="V23" s="4">
        <v>26013</v>
      </c>
    </row>
    <row r="24" spans="1:22">
      <c r="A24" s="78"/>
      <c r="B24" s="40">
        <v>1113</v>
      </c>
      <c r="C24" s="42">
        <f>+J24/L24*1000000</f>
        <v>48591087.811271302</v>
      </c>
      <c r="D24" s="61">
        <v>44694</v>
      </c>
      <c r="E24" s="34">
        <f>+コピー!B17</f>
        <v>44621</v>
      </c>
      <c r="F24" s="31">
        <f>+コピー!C17</f>
        <v>71251</v>
      </c>
      <c r="G24" s="6">
        <f t="shared" ref="G24:G25" si="20">+(F24-F23)/F23</f>
        <v>0.19484504963777838</v>
      </c>
      <c r="H24" s="31">
        <f>+コピー!E17</f>
        <v>12127</v>
      </c>
      <c r="I24" s="6">
        <f t="shared" ref="I24:I25" si="21">+H24/F24</f>
        <v>0.17020111998428092</v>
      </c>
      <c r="J24" s="31">
        <f>+コピー!I17</f>
        <v>7415</v>
      </c>
      <c r="K24" s="6">
        <f t="shared" ref="K24:K25" si="22">+J24/F24</f>
        <v>0.10406871482505509</v>
      </c>
      <c r="L24" s="32">
        <f>VALUE(SUBSTITUTE(コピー!K17,"円","　"))</f>
        <v>152.6</v>
      </c>
      <c r="M24" s="32">
        <f>VALUE(SUBSTITUTE(コピー!L17,"円","　"))</f>
        <v>1467</v>
      </c>
      <c r="N24" s="9">
        <f t="shared" ref="N24:N25" si="23">+B24/L24</f>
        <v>7.2935779816513762</v>
      </c>
      <c r="O24" s="9">
        <f t="shared" ref="O24" si="24">+B24/M24</f>
        <v>0.75869120654396727</v>
      </c>
      <c r="P24" s="51">
        <f t="shared" ref="P24" si="25">+O24/N24</f>
        <v>0.10402181322426721</v>
      </c>
      <c r="Q24" s="31">
        <f>VALUE(SUBSTITUTE(コピー!O17,"円","　"))</f>
        <v>44</v>
      </c>
      <c r="R24" s="6">
        <f t="shared" ref="R24" si="26">+Q24/B24</f>
        <v>3.9532794249775384E-2</v>
      </c>
      <c r="S24" s="4">
        <v>136512</v>
      </c>
      <c r="T24" s="4">
        <v>71283</v>
      </c>
      <c r="U24" s="51">
        <f t="shared" si="15"/>
        <v>0.52217387482419131</v>
      </c>
      <c r="V24" s="4">
        <v>21020</v>
      </c>
    </row>
    <row r="25" spans="1:22">
      <c r="A25" s="78"/>
      <c r="B25" s="40">
        <v>1098</v>
      </c>
      <c r="C25" s="63">
        <f t="shared" ref="C25:C29" si="27">+C24</f>
        <v>48591087.811271302</v>
      </c>
      <c r="E25" s="30">
        <v>2023</v>
      </c>
      <c r="F25" s="31">
        <f>+AVERAGE(F32:F34)*4</f>
        <v>100437.33333333333</v>
      </c>
      <c r="G25" s="6">
        <f t="shared" si="20"/>
        <v>0.40962699938714303</v>
      </c>
      <c r="H25" s="31">
        <f>+AVERAGE(H32:H34)*4</f>
        <v>19594.666666666668</v>
      </c>
      <c r="I25" s="6">
        <f t="shared" si="21"/>
        <v>0.19509345794392524</v>
      </c>
      <c r="J25" s="31">
        <f>+AVERAGE(J32:J34)*4</f>
        <v>13805.333333333334</v>
      </c>
      <c r="K25" s="6">
        <f t="shared" si="22"/>
        <v>0.13745220900594735</v>
      </c>
      <c r="L25" s="31">
        <f>+AVERAGE(L32:L34)*4</f>
        <v>284.13333333333333</v>
      </c>
      <c r="N25" s="9">
        <f t="shared" si="23"/>
        <v>3.8643829188174568</v>
      </c>
      <c r="Q25" s="31">
        <f>VALUE(SUBSTITUTE(コピー!O18,"円","　"))</f>
        <v>48</v>
      </c>
      <c r="R25" s="6">
        <f t="shared" ref="R25" si="28">+Q25/B25</f>
        <v>4.3715846994535519E-2</v>
      </c>
      <c r="S25" s="4"/>
      <c r="T25" s="4"/>
      <c r="U25" s="51"/>
      <c r="V25" s="4"/>
    </row>
    <row r="26" spans="1:22">
      <c r="A26" s="78"/>
      <c r="B26" s="41">
        <f t="shared" ref="B26" si="29">+L26*N26</f>
        <v>1730.4847299006517</v>
      </c>
      <c r="C26" s="63">
        <f t="shared" si="27"/>
        <v>48591087.811271302</v>
      </c>
      <c r="E26" s="30">
        <v>2024</v>
      </c>
      <c r="F26" s="41">
        <f t="shared" ref="F26" si="30">+F25*(1+G26)</f>
        <v>104454.82666666666</v>
      </c>
      <c r="G26" s="64">
        <v>0.04</v>
      </c>
      <c r="H26" s="41">
        <f t="shared" ref="H26" si="31">+F26*I26</f>
        <v>18906.323626666664</v>
      </c>
      <c r="I26" s="64">
        <v>0.18099999999999999</v>
      </c>
      <c r="J26" s="41">
        <f t="shared" ref="J26" si="32">+F26*K26</f>
        <v>12012.305066666666</v>
      </c>
      <c r="K26" s="64">
        <v>0.115</v>
      </c>
      <c r="L26" s="14">
        <f t="shared" ref="L26" si="33">+J26/C26*1000000</f>
        <v>247.21210427152167</v>
      </c>
      <c r="N26" s="40">
        <v>7</v>
      </c>
      <c r="R26" s="6"/>
      <c r="S26" s="4"/>
      <c r="T26" s="4"/>
      <c r="U26" s="51"/>
      <c r="V26" s="4"/>
    </row>
    <row r="27" spans="1:22">
      <c r="A27" s="78"/>
      <c r="B27" s="41">
        <f t="shared" ref="B27:B29" si="34">+L27*N27</f>
        <v>1799.7041190966779</v>
      </c>
      <c r="C27" s="63">
        <f t="shared" si="27"/>
        <v>48591087.811271302</v>
      </c>
      <c r="E27" s="30">
        <v>2025</v>
      </c>
      <c r="F27" s="41">
        <f t="shared" ref="F27:F29" si="35">+F26*(1+G27)</f>
        <v>108633.01973333333</v>
      </c>
      <c r="G27" s="64">
        <f t="shared" ref="G27" si="36">+G26</f>
        <v>0.04</v>
      </c>
      <c r="H27" s="41">
        <f t="shared" ref="H27:H29" si="37">+F27*I27</f>
        <v>19662.576571733334</v>
      </c>
      <c r="I27" s="64">
        <f t="shared" ref="I27" si="38">+I26</f>
        <v>0.18099999999999999</v>
      </c>
      <c r="J27" s="41">
        <f t="shared" ref="J27:J29" si="39">+F27*K27</f>
        <v>12492.797269333334</v>
      </c>
      <c r="K27" s="64">
        <f t="shared" ref="K27" si="40">+K26</f>
        <v>0.115</v>
      </c>
      <c r="L27" s="14">
        <f t="shared" ref="L27:L29" si="41">+J27/C27*1000000</f>
        <v>257.10058844238256</v>
      </c>
      <c r="N27" s="40">
        <f t="shared" ref="N27:N29" si="42">+N26</f>
        <v>7</v>
      </c>
      <c r="R27" s="6"/>
      <c r="S27" s="4"/>
      <c r="T27" s="4"/>
      <c r="U27" s="51"/>
      <c r="V27" s="4"/>
    </row>
    <row r="28" spans="1:22">
      <c r="A28" s="78"/>
      <c r="B28" s="41">
        <f t="shared" si="34"/>
        <v>1871.6922838605451</v>
      </c>
      <c r="C28" s="63">
        <f t="shared" si="27"/>
        <v>48591087.811271302</v>
      </c>
      <c r="E28" s="30">
        <v>2026</v>
      </c>
      <c r="F28" s="41">
        <f t="shared" si="35"/>
        <v>112978.34052266667</v>
      </c>
      <c r="G28" s="64">
        <f t="shared" ref="G28" si="43">+G27</f>
        <v>0.04</v>
      </c>
      <c r="H28" s="41">
        <f t="shared" si="37"/>
        <v>20449.079634602665</v>
      </c>
      <c r="I28" s="64">
        <f t="shared" ref="I28" si="44">+I27</f>
        <v>0.18099999999999999</v>
      </c>
      <c r="J28" s="41">
        <f t="shared" si="39"/>
        <v>12992.509160106667</v>
      </c>
      <c r="K28" s="64">
        <f t="shared" ref="K28" si="45">+K27</f>
        <v>0.115</v>
      </c>
      <c r="L28" s="14">
        <f t="shared" si="41"/>
        <v>267.38461198007786</v>
      </c>
      <c r="N28" s="40">
        <f t="shared" si="42"/>
        <v>7</v>
      </c>
      <c r="R28" s="6"/>
      <c r="S28" s="4"/>
      <c r="T28" s="4"/>
      <c r="U28" s="51"/>
      <c r="V28" s="4"/>
    </row>
    <row r="29" spans="1:22">
      <c r="A29" s="78"/>
      <c r="B29" s="41">
        <f t="shared" si="34"/>
        <v>1946.5599752149667</v>
      </c>
      <c r="C29" s="63">
        <f t="shared" si="27"/>
        <v>48591087.811271302</v>
      </c>
      <c r="D29" s="52">
        <f>+(B29-B2)/B2</f>
        <v>0.61139070795940953</v>
      </c>
      <c r="E29" s="30">
        <v>2027</v>
      </c>
      <c r="F29" s="41">
        <f t="shared" si="35"/>
        <v>117497.47414357333</v>
      </c>
      <c r="G29" s="64">
        <f t="shared" ref="G29" si="46">+G28</f>
        <v>0.04</v>
      </c>
      <c r="H29" s="41">
        <f t="shared" si="37"/>
        <v>21267.042819986771</v>
      </c>
      <c r="I29" s="64">
        <f t="shared" ref="I29" si="47">+I28</f>
        <v>0.18099999999999999</v>
      </c>
      <c r="J29" s="41">
        <f t="shared" si="39"/>
        <v>13512.209526510933</v>
      </c>
      <c r="K29" s="64">
        <f t="shared" ref="K29" si="48">+K28</f>
        <v>0.115</v>
      </c>
      <c r="L29" s="14">
        <f t="shared" si="41"/>
        <v>278.07999645928095</v>
      </c>
      <c r="N29" s="40">
        <f t="shared" si="42"/>
        <v>7</v>
      </c>
      <c r="R29" s="6"/>
      <c r="S29" s="4"/>
      <c r="T29" s="4"/>
      <c r="U29" s="51"/>
      <c r="V29" s="4"/>
    </row>
    <row r="30" spans="1:22">
      <c r="A30" s="78"/>
      <c r="C30" s="42">
        <v>48755500</v>
      </c>
    </row>
    <row r="31" spans="1:22">
      <c r="A31" s="78"/>
    </row>
    <row r="32" spans="1:22">
      <c r="A32" s="78"/>
      <c r="C32" s="60">
        <f>+コピー!P10</f>
        <v>44783</v>
      </c>
      <c r="D32" s="15" t="str">
        <f>+コピー!R10</f>
        <v>1Q</v>
      </c>
      <c r="E32" s="34">
        <f>+コピー!Q10</f>
        <v>44713</v>
      </c>
      <c r="F32" s="31">
        <f>+コピー!S10</f>
        <v>22903</v>
      </c>
      <c r="H32" s="31">
        <f>+コピー!U10</f>
        <v>6668</v>
      </c>
      <c r="I32" s="6">
        <f t="shared" ref="I32" si="49">+H32/F32</f>
        <v>0.29114089857223946</v>
      </c>
      <c r="J32" s="31">
        <f>+コピー!Y10</f>
        <v>4690</v>
      </c>
      <c r="K32" s="6">
        <f t="shared" ref="K32" si="50">+J32/F32</f>
        <v>0.20477666681220802</v>
      </c>
      <c r="L32" s="32">
        <f>VALUE(SUBSTITUTE(コピー!AA10,"円","　"))</f>
        <v>96.5</v>
      </c>
    </row>
    <row r="33" spans="1:12">
      <c r="A33" s="78"/>
      <c r="C33" s="60">
        <f>+コピー!P11</f>
        <v>44875</v>
      </c>
      <c r="D33" s="15" t="str">
        <f>+コピー!R11</f>
        <v>2Q</v>
      </c>
      <c r="E33" s="34">
        <f>+コピー!Q11</f>
        <v>44805</v>
      </c>
      <c r="F33" s="31">
        <f>+コピー!S11</f>
        <v>12430</v>
      </c>
      <c r="H33" s="31">
        <f>+コピー!U11</f>
        <v>1376</v>
      </c>
      <c r="I33" s="6">
        <f t="shared" ref="I33:I35" si="51">+H33/F33</f>
        <v>0.11069991954947707</v>
      </c>
      <c r="J33" s="31">
        <f>+コピー!Y11</f>
        <v>678</v>
      </c>
      <c r="K33" s="6">
        <f t="shared" ref="K33:K35" si="52">+J33/F33</f>
        <v>5.4545454545454543E-2</v>
      </c>
      <c r="L33" s="32">
        <f>VALUE(SUBSTITUTE(コピー!AA11,"円","　"))</f>
        <v>14</v>
      </c>
    </row>
    <row r="34" spans="1:12">
      <c r="A34" s="78"/>
      <c r="C34" s="60">
        <f>+コピー!P12</f>
        <v>44967</v>
      </c>
      <c r="D34" s="15" t="str">
        <f>+コピー!R12</f>
        <v>3Q</v>
      </c>
      <c r="E34" s="34">
        <f>+コピー!Q12</f>
        <v>44896</v>
      </c>
      <c r="F34" s="31">
        <f>+コピー!S12</f>
        <v>39995</v>
      </c>
      <c r="H34" s="31">
        <f>+コピー!U12</f>
        <v>6652</v>
      </c>
      <c r="I34" s="6">
        <f t="shared" si="51"/>
        <v>0.16632079009876236</v>
      </c>
      <c r="J34" s="31">
        <f>+コピー!Y12</f>
        <v>4986</v>
      </c>
      <c r="K34" s="6">
        <f t="shared" si="52"/>
        <v>0.12466558319789973</v>
      </c>
      <c r="L34" s="32">
        <f>VALUE(SUBSTITUTE(コピー!AA12,"円","　"))</f>
        <v>102.6</v>
      </c>
    </row>
    <row r="35" spans="1:12">
      <c r="A35" s="78"/>
      <c r="C35" s="60">
        <f>+コピー!P13</f>
        <v>0</v>
      </c>
      <c r="D35" s="15">
        <f>+コピー!R13</f>
        <v>0</v>
      </c>
      <c r="E35" s="34">
        <f>+コピー!Q13</f>
        <v>0</v>
      </c>
      <c r="F35" s="31">
        <f>+コピー!S13</f>
        <v>0</v>
      </c>
      <c r="H35" s="31">
        <f>+コピー!U13</f>
        <v>0</v>
      </c>
      <c r="I35" s="6" t="e">
        <f t="shared" si="51"/>
        <v>#DIV/0!</v>
      </c>
      <c r="J35" s="31">
        <f>+コピー!Y13</f>
        <v>0</v>
      </c>
      <c r="K35" s="6" t="e">
        <f t="shared" si="52"/>
        <v>#DIV/0!</v>
      </c>
      <c r="L35" s="32" t="e">
        <f>VALUE(SUBSTITUTE(コピー!AA13,"円","　"))</f>
        <v>#VALUE!</v>
      </c>
    </row>
  </sheetData>
  <mergeCells count="7">
    <mergeCell ref="A18:A35"/>
    <mergeCell ref="W1:AD1"/>
    <mergeCell ref="B3:D3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8"/>
  <sheetViews>
    <sheetView workbookViewId="0">
      <selection activeCell="O19" sqref="O19"/>
    </sheetView>
  </sheetViews>
  <sheetFormatPr defaultRowHeight="18.75"/>
  <cols>
    <col min="1" max="1" width="1.5" customWidth="1"/>
    <col min="2" max="12" width="7.625" customWidth="1"/>
    <col min="13" max="13" width="2.625" customWidth="1"/>
    <col min="15" max="15" width="8" customWidth="1"/>
    <col min="16" max="16" width="9.25" bestFit="1" customWidth="1"/>
    <col min="17" max="27" width="7.125" customWidth="1"/>
  </cols>
  <sheetData>
    <row r="1" spans="2:27" s="35" customFormat="1" ht="19.5" thickBot="1">
      <c r="B1" s="35" t="s">
        <v>16</v>
      </c>
      <c r="C1" s="35" t="s">
        <v>17</v>
      </c>
      <c r="D1" s="36" t="s">
        <v>18</v>
      </c>
      <c r="E1" s="35" t="s">
        <v>19</v>
      </c>
      <c r="F1" s="36" t="s">
        <v>18</v>
      </c>
      <c r="G1" s="35" t="s">
        <v>20</v>
      </c>
      <c r="H1" s="36" t="s">
        <v>18</v>
      </c>
      <c r="I1" s="35" t="s">
        <v>21</v>
      </c>
      <c r="J1" s="36" t="s">
        <v>18</v>
      </c>
      <c r="K1" s="35" t="s">
        <v>22</v>
      </c>
      <c r="L1" s="35" t="s">
        <v>23</v>
      </c>
      <c r="O1" s="35" t="s">
        <v>24</v>
      </c>
      <c r="Q1" s="35" t="s">
        <v>16</v>
      </c>
      <c r="S1" s="35" t="s">
        <v>17</v>
      </c>
      <c r="T1" s="36" t="s">
        <v>18</v>
      </c>
      <c r="U1" s="35" t="s">
        <v>3</v>
      </c>
      <c r="V1" s="36" t="s">
        <v>18</v>
      </c>
      <c r="W1" s="35" t="s">
        <v>20</v>
      </c>
      <c r="X1" s="36" t="s">
        <v>18</v>
      </c>
      <c r="Y1" s="35" t="s">
        <v>4</v>
      </c>
      <c r="Z1" s="36" t="s">
        <v>18</v>
      </c>
      <c r="AA1" s="35" t="s">
        <v>6</v>
      </c>
    </row>
    <row r="2" spans="2:27" ht="19.5" thickBot="1">
      <c r="B2" s="18">
        <v>39142</v>
      </c>
      <c r="C2" s="19">
        <v>35254</v>
      </c>
      <c r="D2" s="20">
        <v>1.107</v>
      </c>
      <c r="E2" s="19">
        <v>8708</v>
      </c>
      <c r="F2" s="20">
        <v>1.3180000000000001</v>
      </c>
      <c r="G2" s="19">
        <v>8289</v>
      </c>
      <c r="H2" s="20">
        <v>1.3859999999999999</v>
      </c>
      <c r="I2" s="19">
        <v>4853</v>
      </c>
      <c r="J2" s="20">
        <v>1.7829999999999999</v>
      </c>
      <c r="K2" s="22" t="s">
        <v>53</v>
      </c>
      <c r="L2" s="28" t="s">
        <v>54</v>
      </c>
      <c r="N2" s="38"/>
      <c r="O2" s="38"/>
      <c r="Q2" s="18">
        <v>43983</v>
      </c>
      <c r="R2" s="66" t="s">
        <v>36</v>
      </c>
      <c r="S2" s="19">
        <v>13672</v>
      </c>
      <c r="T2" s="21">
        <v>-0.58099999999999996</v>
      </c>
      <c r="U2" s="19">
        <v>2095</v>
      </c>
      <c r="V2" s="21">
        <v>-0.78800000000000003</v>
      </c>
      <c r="W2" s="19">
        <v>1952</v>
      </c>
      <c r="X2" s="21">
        <v>-0.8</v>
      </c>
      <c r="Y2" s="19">
        <v>1238</v>
      </c>
      <c r="Z2" s="21">
        <v>-0.81499999999999995</v>
      </c>
      <c r="AA2" s="28" t="s">
        <v>84</v>
      </c>
    </row>
    <row r="3" spans="2:27" ht="19.5" thickBot="1">
      <c r="B3" s="23">
        <v>39508</v>
      </c>
      <c r="C3" s="24">
        <v>48150</v>
      </c>
      <c r="D3" s="26">
        <v>0.36599999999999999</v>
      </c>
      <c r="E3" s="24">
        <v>6960</v>
      </c>
      <c r="F3" s="25">
        <v>-0.20100000000000001</v>
      </c>
      <c r="G3" s="24">
        <v>6346</v>
      </c>
      <c r="H3" s="25">
        <v>-0.23400000000000001</v>
      </c>
      <c r="I3" s="24">
        <v>3650</v>
      </c>
      <c r="J3" s="25">
        <v>-0.248</v>
      </c>
      <c r="K3" s="27" t="s">
        <v>55</v>
      </c>
      <c r="L3" s="29" t="s">
        <v>56</v>
      </c>
      <c r="N3" s="38"/>
      <c r="O3" s="38"/>
      <c r="Q3" s="23">
        <v>44075</v>
      </c>
      <c r="R3" s="56" t="s">
        <v>37</v>
      </c>
      <c r="S3" s="24">
        <v>18492</v>
      </c>
      <c r="T3" s="26">
        <v>1.3160000000000001</v>
      </c>
      <c r="U3" s="24">
        <v>3572</v>
      </c>
      <c r="V3" s="26">
        <v>1.696</v>
      </c>
      <c r="W3" s="24">
        <v>3432</v>
      </c>
      <c r="X3" s="26">
        <v>1.673</v>
      </c>
      <c r="Y3" s="24">
        <v>2221</v>
      </c>
      <c r="Z3" s="26">
        <v>1.6279999999999999</v>
      </c>
      <c r="AA3" s="29" t="s">
        <v>85</v>
      </c>
    </row>
    <row r="4" spans="2:27" ht="19.5" thickBot="1">
      <c r="B4" s="18">
        <v>39873</v>
      </c>
      <c r="C4" s="19">
        <v>26870</v>
      </c>
      <c r="D4" s="21">
        <v>-0.442</v>
      </c>
      <c r="E4" s="76">
        <v>-17090</v>
      </c>
      <c r="F4" s="21">
        <v>-3.4550000000000001</v>
      </c>
      <c r="G4" s="76">
        <v>-17794</v>
      </c>
      <c r="H4" s="21">
        <v>-3.8039999999999998</v>
      </c>
      <c r="I4" s="76">
        <v>-17666</v>
      </c>
      <c r="J4" s="21">
        <v>-5.84</v>
      </c>
      <c r="K4" s="22" t="s">
        <v>38</v>
      </c>
      <c r="L4" s="28" t="s">
        <v>57</v>
      </c>
      <c r="N4" s="38"/>
      <c r="O4" s="38"/>
      <c r="Q4" s="18">
        <v>44166</v>
      </c>
      <c r="R4" s="66" t="s">
        <v>39</v>
      </c>
      <c r="S4" s="19">
        <v>14278</v>
      </c>
      <c r="T4" s="20">
        <v>0.02</v>
      </c>
      <c r="U4" s="19">
        <v>1365</v>
      </c>
      <c r="V4" s="21">
        <v>-0.42399999999999999</v>
      </c>
      <c r="W4" s="19">
        <v>1178</v>
      </c>
      <c r="X4" s="21">
        <v>-0.47799999999999998</v>
      </c>
      <c r="Y4" s="54">
        <v>600</v>
      </c>
      <c r="Z4" s="21">
        <v>-0.58199999999999996</v>
      </c>
      <c r="AA4" s="28" t="s">
        <v>86</v>
      </c>
    </row>
    <row r="5" spans="2:27" ht="19.5" thickBot="1">
      <c r="B5" s="23">
        <v>40238</v>
      </c>
      <c r="C5" s="24">
        <v>14469</v>
      </c>
      <c r="D5" s="25">
        <v>-0.46200000000000002</v>
      </c>
      <c r="E5" s="75">
        <v>-3448</v>
      </c>
      <c r="F5" s="26">
        <v>0.79800000000000004</v>
      </c>
      <c r="G5" s="75">
        <v>-3776</v>
      </c>
      <c r="H5" s="26">
        <v>0.78800000000000003</v>
      </c>
      <c r="I5" s="75">
        <v>-3712</v>
      </c>
      <c r="J5" s="26">
        <v>0.79</v>
      </c>
      <c r="K5" s="27" t="s">
        <v>38</v>
      </c>
      <c r="L5" s="29" t="s">
        <v>58</v>
      </c>
      <c r="N5" s="38"/>
      <c r="O5" s="38"/>
      <c r="Q5" s="23">
        <v>44256</v>
      </c>
      <c r="R5" s="56" t="s">
        <v>40</v>
      </c>
      <c r="S5" s="24">
        <v>13190</v>
      </c>
      <c r="T5" s="25">
        <v>-0.28999999999999998</v>
      </c>
      <c r="U5" s="55">
        <v>880</v>
      </c>
      <c r="V5" s="25">
        <v>-0.70799999999999996</v>
      </c>
      <c r="W5" s="55">
        <v>962</v>
      </c>
      <c r="X5" s="25">
        <v>-0.66</v>
      </c>
      <c r="Y5" s="55">
        <v>215</v>
      </c>
      <c r="Z5" s="25">
        <v>-0.873</v>
      </c>
      <c r="AA5" s="29" t="s">
        <v>87</v>
      </c>
    </row>
    <row r="6" spans="2:27" ht="19.5" thickBot="1">
      <c r="B6" s="18">
        <v>40603</v>
      </c>
      <c r="C6" s="19">
        <v>4289</v>
      </c>
      <c r="D6" s="21">
        <v>-0.70399999999999996</v>
      </c>
      <c r="E6" s="54">
        <v>662</v>
      </c>
      <c r="F6" s="20">
        <v>1.1919999999999999</v>
      </c>
      <c r="G6" s="54">
        <v>541</v>
      </c>
      <c r="H6" s="20">
        <v>1.143</v>
      </c>
      <c r="I6" s="54">
        <v>363</v>
      </c>
      <c r="J6" s="20">
        <v>1.0980000000000001</v>
      </c>
      <c r="K6" s="22" t="s">
        <v>59</v>
      </c>
      <c r="L6" s="28" t="s">
        <v>60</v>
      </c>
      <c r="N6" s="38"/>
      <c r="O6" s="38"/>
      <c r="Q6" s="18">
        <v>44348</v>
      </c>
      <c r="R6" s="66" t="s">
        <v>36</v>
      </c>
      <c r="S6" s="19">
        <v>31213</v>
      </c>
      <c r="T6" s="20">
        <v>1.2829999999999999</v>
      </c>
      <c r="U6" s="19">
        <v>7340</v>
      </c>
      <c r="V6" s="20">
        <v>2.504</v>
      </c>
      <c r="W6" s="19">
        <v>7277</v>
      </c>
      <c r="X6" s="20">
        <v>2.7280000000000002</v>
      </c>
      <c r="Y6" s="19">
        <v>4802</v>
      </c>
      <c r="Z6" s="20">
        <v>2.879</v>
      </c>
      <c r="AA6" s="28" t="s">
        <v>88</v>
      </c>
    </row>
    <row r="7" spans="2:27" ht="19.5" thickBot="1">
      <c r="B7" s="23">
        <v>40969</v>
      </c>
      <c r="C7" s="24">
        <v>6923</v>
      </c>
      <c r="D7" s="26">
        <v>0.61399999999999999</v>
      </c>
      <c r="E7" s="55">
        <v>861</v>
      </c>
      <c r="F7" s="26">
        <v>0.30099999999999999</v>
      </c>
      <c r="G7" s="55">
        <v>799</v>
      </c>
      <c r="H7" s="26">
        <v>0.47699999999999998</v>
      </c>
      <c r="I7" s="55">
        <v>928</v>
      </c>
      <c r="J7" s="26">
        <v>1.556</v>
      </c>
      <c r="K7" s="27" t="s">
        <v>61</v>
      </c>
      <c r="L7" s="29" t="s">
        <v>62</v>
      </c>
      <c r="N7" s="38"/>
      <c r="O7" s="38"/>
      <c r="P7" s="62">
        <v>44509</v>
      </c>
      <c r="Q7" s="23">
        <v>44440</v>
      </c>
      <c r="R7" s="56" t="s">
        <v>37</v>
      </c>
      <c r="S7" s="24">
        <v>14113</v>
      </c>
      <c r="T7" s="25">
        <v>-0.23699999999999999</v>
      </c>
      <c r="U7" s="24">
        <v>2060</v>
      </c>
      <c r="V7" s="25">
        <v>-0.42299999999999999</v>
      </c>
      <c r="W7" s="24">
        <v>2008</v>
      </c>
      <c r="X7" s="25">
        <v>-0.41499999999999998</v>
      </c>
      <c r="Y7" s="24">
        <v>1060</v>
      </c>
      <c r="Z7" s="25">
        <v>-0.52300000000000002</v>
      </c>
      <c r="AA7" s="29" t="s">
        <v>89</v>
      </c>
    </row>
    <row r="8" spans="2:27" ht="19.5" thickBot="1">
      <c r="B8" s="18">
        <v>41334</v>
      </c>
      <c r="C8" s="19">
        <v>10580</v>
      </c>
      <c r="D8" s="20">
        <v>0.52800000000000002</v>
      </c>
      <c r="E8" s="19">
        <v>2156</v>
      </c>
      <c r="F8" s="20">
        <v>1.504</v>
      </c>
      <c r="G8" s="19">
        <v>2039</v>
      </c>
      <c r="H8" s="20">
        <v>1.552</v>
      </c>
      <c r="I8" s="19">
        <v>2483</v>
      </c>
      <c r="J8" s="20">
        <v>1.6759999999999999</v>
      </c>
      <c r="K8" s="22" t="s">
        <v>63</v>
      </c>
      <c r="L8" s="28" t="s">
        <v>64</v>
      </c>
      <c r="N8" s="37">
        <v>41334</v>
      </c>
      <c r="O8" s="38" t="s">
        <v>43</v>
      </c>
      <c r="P8" s="62">
        <v>44602</v>
      </c>
      <c r="Q8" s="18">
        <v>44531</v>
      </c>
      <c r="R8" s="66" t="s">
        <v>39</v>
      </c>
      <c r="S8" s="19">
        <v>16292</v>
      </c>
      <c r="T8" s="20">
        <v>0.14099999999999999</v>
      </c>
      <c r="U8" s="19">
        <v>2751</v>
      </c>
      <c r="V8" s="20">
        <v>1.0149999999999999</v>
      </c>
      <c r="W8" s="19">
        <v>2698</v>
      </c>
      <c r="X8" s="20">
        <v>1.29</v>
      </c>
      <c r="Y8" s="19">
        <v>1657</v>
      </c>
      <c r="Z8" s="20">
        <v>1.762</v>
      </c>
      <c r="AA8" s="28" t="s">
        <v>90</v>
      </c>
    </row>
    <row r="9" spans="2:27" ht="19.5" thickBot="1">
      <c r="B9" s="23">
        <v>41699</v>
      </c>
      <c r="C9" s="24">
        <v>17772</v>
      </c>
      <c r="D9" s="26">
        <v>0.68</v>
      </c>
      <c r="E9" s="24">
        <v>4531</v>
      </c>
      <c r="F9" s="26">
        <v>1.1020000000000001</v>
      </c>
      <c r="G9" s="24">
        <v>4341</v>
      </c>
      <c r="H9" s="26">
        <v>1.129</v>
      </c>
      <c r="I9" s="24">
        <v>4020</v>
      </c>
      <c r="J9" s="26">
        <v>0.61899999999999999</v>
      </c>
      <c r="K9" s="27" t="s">
        <v>65</v>
      </c>
      <c r="L9" s="29" t="s">
        <v>66</v>
      </c>
      <c r="N9" s="37">
        <v>41699</v>
      </c>
      <c r="O9" s="38" t="s">
        <v>44</v>
      </c>
      <c r="P9" s="62">
        <v>44694</v>
      </c>
      <c r="Q9" s="23">
        <v>44621</v>
      </c>
      <c r="R9" s="56" t="s">
        <v>40</v>
      </c>
      <c r="S9" s="24">
        <v>9633</v>
      </c>
      <c r="T9" s="25">
        <v>-0.27</v>
      </c>
      <c r="U9" s="77">
        <v>-24</v>
      </c>
      <c r="V9" s="25">
        <v>-1.0269999999999999</v>
      </c>
      <c r="W9" s="55">
        <v>232</v>
      </c>
      <c r="X9" s="25">
        <v>-0.75900000000000001</v>
      </c>
      <c r="Y9" s="77">
        <v>-104</v>
      </c>
      <c r="Z9" s="25">
        <v>-1.484</v>
      </c>
      <c r="AA9" s="29" t="s">
        <v>38</v>
      </c>
    </row>
    <row r="10" spans="2:27" ht="19.5" thickBot="1">
      <c r="B10" s="18">
        <v>42064</v>
      </c>
      <c r="C10" s="19">
        <v>27741</v>
      </c>
      <c r="D10" s="20">
        <v>0.56100000000000005</v>
      </c>
      <c r="E10" s="19">
        <v>5850</v>
      </c>
      <c r="F10" s="20">
        <v>0.29099999999999998</v>
      </c>
      <c r="G10" s="19">
        <v>5593</v>
      </c>
      <c r="H10" s="20">
        <v>0.28799999999999998</v>
      </c>
      <c r="I10" s="19">
        <v>5053</v>
      </c>
      <c r="J10" s="20">
        <v>0.25700000000000001</v>
      </c>
      <c r="K10" s="22" t="s">
        <v>67</v>
      </c>
      <c r="L10" s="28" t="s">
        <v>68</v>
      </c>
      <c r="N10" s="37">
        <v>42064</v>
      </c>
      <c r="O10" s="38" t="s">
        <v>45</v>
      </c>
      <c r="P10" s="62">
        <v>44783</v>
      </c>
      <c r="Q10" s="18">
        <v>44713</v>
      </c>
      <c r="R10" s="66" t="s">
        <v>36</v>
      </c>
      <c r="S10" s="19">
        <v>22903</v>
      </c>
      <c r="T10" s="21">
        <v>-0.26600000000000001</v>
      </c>
      <c r="U10" s="19">
        <v>6668</v>
      </c>
      <c r="V10" s="21">
        <v>-9.1999999999999998E-2</v>
      </c>
      <c r="W10" s="19">
        <v>6690</v>
      </c>
      <c r="X10" s="21">
        <v>-8.1000000000000003E-2</v>
      </c>
      <c r="Y10" s="19">
        <v>4690</v>
      </c>
      <c r="Z10" s="21">
        <v>-2.3E-2</v>
      </c>
      <c r="AA10" s="28" t="s">
        <v>91</v>
      </c>
    </row>
    <row r="11" spans="2:27" ht="19.5" thickBot="1">
      <c r="B11" s="23">
        <v>42430</v>
      </c>
      <c r="C11" s="24">
        <v>30625</v>
      </c>
      <c r="D11" s="26">
        <v>0.104</v>
      </c>
      <c r="E11" s="24">
        <v>7387</v>
      </c>
      <c r="F11" s="26">
        <v>0.26300000000000001</v>
      </c>
      <c r="G11" s="24">
        <v>7024</v>
      </c>
      <c r="H11" s="26">
        <v>0.25600000000000001</v>
      </c>
      <c r="I11" s="24">
        <v>8157</v>
      </c>
      <c r="J11" s="26">
        <v>0.61399999999999999</v>
      </c>
      <c r="K11" s="27" t="s">
        <v>69</v>
      </c>
      <c r="L11" s="29" t="s">
        <v>70</v>
      </c>
      <c r="N11" s="37">
        <v>42430</v>
      </c>
      <c r="O11" s="38" t="s">
        <v>46</v>
      </c>
      <c r="P11" s="62">
        <v>44875</v>
      </c>
      <c r="Q11" s="23">
        <v>44805</v>
      </c>
      <c r="R11" s="56" t="s">
        <v>37</v>
      </c>
      <c r="S11" s="24">
        <v>12430</v>
      </c>
      <c r="T11" s="25">
        <v>-0.11899999999999999</v>
      </c>
      <c r="U11" s="24">
        <v>1376</v>
      </c>
      <c r="V11" s="25">
        <v>-0.33200000000000002</v>
      </c>
      <c r="W11" s="24">
        <v>1345</v>
      </c>
      <c r="X11" s="25">
        <v>-0.33</v>
      </c>
      <c r="Y11" s="55">
        <v>678</v>
      </c>
      <c r="Z11" s="25">
        <v>-0.36</v>
      </c>
      <c r="AA11" s="29" t="s">
        <v>92</v>
      </c>
    </row>
    <row r="12" spans="2:27" ht="19.5" thickBot="1">
      <c r="B12" s="18">
        <v>42795</v>
      </c>
      <c r="C12" s="19">
        <v>40394</v>
      </c>
      <c r="D12" s="20">
        <v>0.31900000000000001</v>
      </c>
      <c r="E12" s="19">
        <v>9380</v>
      </c>
      <c r="F12" s="20">
        <v>0.27</v>
      </c>
      <c r="G12" s="19">
        <v>8894</v>
      </c>
      <c r="H12" s="20">
        <v>0.26600000000000001</v>
      </c>
      <c r="I12" s="19">
        <v>6452</v>
      </c>
      <c r="J12" s="21">
        <v>-0.20899999999999999</v>
      </c>
      <c r="K12" s="22" t="s">
        <v>71</v>
      </c>
      <c r="L12" s="28" t="s">
        <v>72</v>
      </c>
      <c r="N12" s="37">
        <v>42795</v>
      </c>
      <c r="O12" s="38" t="s">
        <v>47</v>
      </c>
      <c r="P12" s="62">
        <v>44967</v>
      </c>
      <c r="Q12" s="23">
        <v>44896</v>
      </c>
      <c r="R12" s="56" t="s">
        <v>39</v>
      </c>
      <c r="S12" s="24">
        <v>39995</v>
      </c>
      <c r="T12" s="26">
        <v>1.4550000000000001</v>
      </c>
      <c r="U12" s="24">
        <v>6652</v>
      </c>
      <c r="V12" s="26">
        <v>1.4179999999999999</v>
      </c>
      <c r="W12" s="24">
        <v>6366</v>
      </c>
      <c r="X12" s="26">
        <v>1.36</v>
      </c>
      <c r="Y12" s="24">
        <v>4986</v>
      </c>
      <c r="Z12" s="26">
        <v>2.0089999999999999</v>
      </c>
      <c r="AA12" s="29" t="s">
        <v>94</v>
      </c>
    </row>
    <row r="13" spans="2:27" ht="19.5" thickBot="1">
      <c r="B13" s="23">
        <v>43160</v>
      </c>
      <c r="C13" s="24">
        <v>47463</v>
      </c>
      <c r="D13" s="26">
        <v>0.17499999999999999</v>
      </c>
      <c r="E13" s="24">
        <v>11239</v>
      </c>
      <c r="F13" s="26">
        <v>0.19800000000000001</v>
      </c>
      <c r="G13" s="24">
        <v>10755</v>
      </c>
      <c r="H13" s="26">
        <v>0.20899999999999999</v>
      </c>
      <c r="I13" s="24">
        <v>7420</v>
      </c>
      <c r="J13" s="26">
        <v>0.15</v>
      </c>
      <c r="K13" s="27" t="s">
        <v>73</v>
      </c>
      <c r="L13" s="29" t="s">
        <v>74</v>
      </c>
      <c r="N13" s="37">
        <v>43160</v>
      </c>
      <c r="O13" s="38" t="s">
        <v>48</v>
      </c>
    </row>
    <row r="14" spans="2:27" ht="19.5" thickBot="1">
      <c r="B14" s="18">
        <v>43525</v>
      </c>
      <c r="C14" s="19">
        <v>53291</v>
      </c>
      <c r="D14" s="20">
        <v>0.123</v>
      </c>
      <c r="E14" s="19">
        <v>13305</v>
      </c>
      <c r="F14" s="20">
        <v>0.184</v>
      </c>
      <c r="G14" s="19">
        <v>12813</v>
      </c>
      <c r="H14" s="20">
        <v>0.191</v>
      </c>
      <c r="I14" s="19">
        <v>8783</v>
      </c>
      <c r="J14" s="20">
        <v>0.184</v>
      </c>
      <c r="K14" s="22" t="s">
        <v>75</v>
      </c>
      <c r="L14" s="28" t="s">
        <v>76</v>
      </c>
      <c r="N14" s="37">
        <v>43525</v>
      </c>
      <c r="O14" s="38" t="s">
        <v>49</v>
      </c>
    </row>
    <row r="15" spans="2:27" ht="19.5" thickBot="1">
      <c r="B15" s="23">
        <v>43891</v>
      </c>
      <c r="C15" s="24">
        <v>73218</v>
      </c>
      <c r="D15" s="26">
        <v>0.374</v>
      </c>
      <c r="E15" s="24">
        <v>16571</v>
      </c>
      <c r="F15" s="26">
        <v>0.245</v>
      </c>
      <c r="G15" s="24">
        <v>16127</v>
      </c>
      <c r="H15" s="26">
        <v>0.25900000000000001</v>
      </c>
      <c r="I15" s="24">
        <v>10666</v>
      </c>
      <c r="J15" s="26">
        <v>0.214</v>
      </c>
      <c r="K15" s="27" t="s">
        <v>77</v>
      </c>
      <c r="L15" s="29" t="s">
        <v>78</v>
      </c>
      <c r="N15" s="37">
        <v>43891</v>
      </c>
      <c r="O15" s="38" t="s">
        <v>50</v>
      </c>
    </row>
    <row r="16" spans="2:27" ht="19.5" thickBot="1">
      <c r="B16" s="18">
        <v>44256</v>
      </c>
      <c r="C16" s="19">
        <v>59632</v>
      </c>
      <c r="D16" s="21">
        <v>-0.186</v>
      </c>
      <c r="E16" s="19">
        <v>7912</v>
      </c>
      <c r="F16" s="21">
        <v>-0.52300000000000002</v>
      </c>
      <c r="G16" s="19">
        <v>7524</v>
      </c>
      <c r="H16" s="21">
        <v>-0.53300000000000003</v>
      </c>
      <c r="I16" s="19">
        <v>4274</v>
      </c>
      <c r="J16" s="21">
        <v>-0.59899999999999998</v>
      </c>
      <c r="K16" s="22" t="s">
        <v>79</v>
      </c>
      <c r="L16" s="28" t="s">
        <v>80</v>
      </c>
      <c r="N16" s="37">
        <v>44256</v>
      </c>
      <c r="O16" s="38" t="s">
        <v>50</v>
      </c>
    </row>
    <row r="17" spans="2:15" ht="19.5" thickBot="1">
      <c r="B17" s="23">
        <v>44621</v>
      </c>
      <c r="C17" s="24">
        <v>71251</v>
      </c>
      <c r="D17" s="26">
        <v>0.19500000000000001</v>
      </c>
      <c r="E17" s="24">
        <v>12127</v>
      </c>
      <c r="F17" s="26">
        <v>0.53300000000000003</v>
      </c>
      <c r="G17" s="24">
        <v>12215</v>
      </c>
      <c r="H17" s="26">
        <v>0.623</v>
      </c>
      <c r="I17" s="24">
        <v>7415</v>
      </c>
      <c r="J17" s="26">
        <v>0.73499999999999999</v>
      </c>
      <c r="K17" s="27" t="s">
        <v>81</v>
      </c>
      <c r="L17" s="29" t="s">
        <v>82</v>
      </c>
      <c r="N17" s="37">
        <v>44621</v>
      </c>
      <c r="O17" s="38" t="s">
        <v>51</v>
      </c>
    </row>
    <row r="18" spans="2:15" ht="19.5" thickBot="1">
      <c r="B18" s="66" t="s">
        <v>83</v>
      </c>
      <c r="C18" s="19">
        <v>82000</v>
      </c>
      <c r="D18" s="20">
        <v>0.151</v>
      </c>
      <c r="E18" s="19">
        <v>14800</v>
      </c>
      <c r="F18" s="20">
        <v>0.22</v>
      </c>
      <c r="G18" s="19">
        <v>14500</v>
      </c>
      <c r="H18" s="20">
        <v>0.187</v>
      </c>
      <c r="I18" s="19">
        <v>10400</v>
      </c>
      <c r="J18" s="20">
        <v>0.40300000000000002</v>
      </c>
      <c r="K18" s="22" t="s">
        <v>93</v>
      </c>
      <c r="L18" s="28" t="s">
        <v>38</v>
      </c>
      <c r="N18" s="39" t="s">
        <v>52</v>
      </c>
      <c r="O18" s="38" t="s">
        <v>95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2023-03-26T02:02:06Z</dcterms:created>
  <dcterms:modified xsi:type="dcterms:W3CDTF">2023-03-26T02:05:40Z</dcterms:modified>
</cp:coreProperties>
</file>