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CEC0D6A-30CD-4E4A-9706-FDDBC9204107}" xr6:coauthVersionLast="47" xr6:coauthVersionMax="47" xr10:uidLastSave="{00000000-0000-0000-0000-000000000000}"/>
  <bookViews>
    <workbookView xWindow="1890" yWindow="390" windowWidth="25350" windowHeight="15075" xr2:uid="{00000000-000D-0000-FFFF-FFFF00000000}"/>
  </bookViews>
  <sheets>
    <sheet name="テンプレート" sheetId="3" r:id="rId1"/>
    <sheet name="コピー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N13" i="3"/>
  <c r="K13" i="3"/>
  <c r="K15" i="3" s="1"/>
  <c r="K16" i="3" s="1"/>
  <c r="I13" i="3"/>
  <c r="G13" i="3"/>
  <c r="L13" i="3"/>
  <c r="J13" i="3"/>
  <c r="H13" i="3"/>
  <c r="F13" i="3"/>
  <c r="T12" i="3"/>
  <c r="T11" i="3"/>
  <c r="U2" i="3"/>
  <c r="T2" i="3"/>
  <c r="S2" i="3"/>
  <c r="R2" i="3"/>
  <c r="P2" i="3"/>
  <c r="M2" i="3"/>
  <c r="L2" i="3"/>
  <c r="K2" i="3"/>
  <c r="J2" i="3"/>
  <c r="I2" i="3"/>
  <c r="H2" i="3"/>
  <c r="G2" i="3"/>
  <c r="F2" i="3"/>
  <c r="E2" i="3"/>
  <c r="C13" i="3"/>
  <c r="C14" i="3"/>
  <c r="C15" i="3"/>
  <c r="G15" i="3"/>
  <c r="G16" i="3" s="1"/>
  <c r="I15" i="3"/>
  <c r="I16" i="3" s="1"/>
  <c r="C25" i="3"/>
  <c r="D25" i="3"/>
  <c r="E25" i="3"/>
  <c r="F25" i="3"/>
  <c r="H25" i="3"/>
  <c r="J25" i="3"/>
  <c r="L25" i="3"/>
  <c r="C26" i="3"/>
  <c r="D26" i="3"/>
  <c r="E26" i="3"/>
  <c r="F26" i="3"/>
  <c r="H26" i="3"/>
  <c r="I26" i="3" s="1"/>
  <c r="J26" i="3"/>
  <c r="L26" i="3"/>
  <c r="C27" i="3"/>
  <c r="D27" i="3"/>
  <c r="E27" i="3"/>
  <c r="F27" i="3"/>
  <c r="K27" i="3" s="1"/>
  <c r="H27" i="3"/>
  <c r="J27" i="3"/>
  <c r="L27" i="3"/>
  <c r="C24" i="3"/>
  <c r="D24" i="3"/>
  <c r="E24" i="3"/>
  <c r="F24" i="3"/>
  <c r="H24" i="3"/>
  <c r="J24" i="3"/>
  <c r="L24" i="3"/>
  <c r="P12" i="3"/>
  <c r="Q12" i="3" s="1"/>
  <c r="E12" i="3"/>
  <c r="F12" i="3"/>
  <c r="H12" i="3"/>
  <c r="J12" i="3"/>
  <c r="L12" i="3"/>
  <c r="M12" i="3"/>
  <c r="O12" i="3" s="1"/>
  <c r="K25" i="3" l="1"/>
  <c r="I24" i="3"/>
  <c r="K26" i="3"/>
  <c r="I27" i="3"/>
  <c r="I25" i="3"/>
  <c r="K24" i="3"/>
  <c r="K12" i="3"/>
  <c r="C12" i="3"/>
  <c r="I12" i="3"/>
  <c r="F14" i="3" l="1"/>
  <c r="N12" i="3"/>
  <c r="N15" i="3" s="1"/>
  <c r="N16" i="3" s="1"/>
  <c r="H14" i="3" l="1"/>
  <c r="F15" i="3"/>
  <c r="J14" i="3"/>
  <c r="F11" i="3"/>
  <c r="G12" i="3" s="1"/>
  <c r="H11" i="3"/>
  <c r="J11" i="3"/>
  <c r="L11" i="3"/>
  <c r="N11" i="3" s="1"/>
  <c r="M11" i="3"/>
  <c r="O11" i="3" s="1"/>
  <c r="E11" i="3"/>
  <c r="H15" i="3" l="1"/>
  <c r="F16" i="3"/>
  <c r="J15" i="3"/>
  <c r="I11" i="3"/>
  <c r="C11" i="3"/>
  <c r="K11" i="3"/>
  <c r="N17" i="3"/>
  <c r="N18" i="3" s="1"/>
  <c r="N19" i="3" s="1"/>
  <c r="N20" i="3" s="1"/>
  <c r="N21" i="3" s="1"/>
  <c r="E5" i="3" s="1"/>
  <c r="K17" i="3"/>
  <c r="K18" i="3" s="1"/>
  <c r="K19" i="3" s="1"/>
  <c r="K20" i="3" s="1"/>
  <c r="K21" i="3" s="1"/>
  <c r="E4" i="3" s="1"/>
  <c r="I17" i="3"/>
  <c r="I18" i="3" s="1"/>
  <c r="I19" i="3" s="1"/>
  <c r="I20" i="3" s="1"/>
  <c r="I21" i="3" s="1"/>
  <c r="G17" i="3"/>
  <c r="G18" i="3" s="1"/>
  <c r="G19" i="3" s="1"/>
  <c r="G20" i="3" s="1"/>
  <c r="G21" i="3" s="1"/>
  <c r="E3" i="3" s="1"/>
  <c r="J16" i="3" l="1"/>
  <c r="H16" i="3"/>
  <c r="P11" i="3"/>
  <c r="Q11" i="3" s="1"/>
  <c r="F17" i="3" l="1"/>
  <c r="H17" i="3" l="1"/>
  <c r="F18" i="3"/>
  <c r="J17" i="3"/>
  <c r="M9" i="3"/>
  <c r="M10" i="3"/>
  <c r="L9" i="3"/>
  <c r="L10" i="3"/>
  <c r="J9" i="3"/>
  <c r="J10" i="3"/>
  <c r="H9" i="3"/>
  <c r="H10" i="3"/>
  <c r="F9" i="3"/>
  <c r="F10" i="3"/>
  <c r="G11" i="3" s="1"/>
  <c r="E9" i="3"/>
  <c r="E10" i="3"/>
  <c r="H18" i="3" l="1"/>
  <c r="J18" i="3"/>
  <c r="F19" i="3"/>
  <c r="I9" i="3"/>
  <c r="C10" i="3"/>
  <c r="K10" i="3"/>
  <c r="I10" i="3"/>
  <c r="K9" i="3"/>
  <c r="G10" i="3"/>
  <c r="O9" i="3"/>
  <c r="O10" i="3"/>
  <c r="F20" i="3" l="1"/>
  <c r="J19" i="3"/>
  <c r="H19" i="3"/>
  <c r="I8" i="3"/>
  <c r="G8" i="3"/>
  <c r="K8" i="3"/>
  <c r="O8" i="3"/>
  <c r="N10" i="3"/>
  <c r="N9" i="3"/>
  <c r="F21" i="3" l="1"/>
  <c r="H20" i="3"/>
  <c r="J20" i="3"/>
  <c r="N8" i="3"/>
  <c r="H21" i="3" l="1"/>
  <c r="J21" i="3"/>
  <c r="O2" i="3"/>
  <c r="Q2" i="3"/>
  <c r="N2" i="3" l="1"/>
  <c r="L15" i="3"/>
  <c r="B15" i="3" s="1"/>
  <c r="C17" i="3"/>
  <c r="L17" i="3" s="1"/>
  <c r="B17" i="3" s="1"/>
  <c r="L14" i="3"/>
  <c r="B14" i="3" s="1"/>
  <c r="C16" i="3"/>
  <c r="L16" i="3"/>
  <c r="B16" i="3" s="1"/>
  <c r="C18" i="3" l="1"/>
  <c r="L18" i="3" l="1"/>
  <c r="B18" i="3" s="1"/>
  <c r="C19" i="3"/>
  <c r="C20" i="3" l="1"/>
  <c r="L19" i="3"/>
  <c r="B19" i="3" s="1"/>
  <c r="E6" i="3" l="1"/>
  <c r="D19" i="3"/>
  <c r="E7" i="3" s="1"/>
  <c r="C21" i="3"/>
  <c r="L21" i="3" s="1"/>
  <c r="B21" i="3" s="1"/>
  <c r="L20" i="3"/>
  <c r="B20" i="3" s="1"/>
</calcChain>
</file>

<file path=xl/sharedStrings.xml><?xml version="1.0" encoding="utf-8"?>
<sst xmlns="http://schemas.openxmlformats.org/spreadsheetml/2006/main" count="82" uniqueCount="61">
  <si>
    <t>売り上げ高</t>
    <rPh sb="0" eb="1">
      <t>ウ</t>
    </rPh>
    <rPh sb="2" eb="3">
      <t>ア</t>
    </rPh>
    <rPh sb="4" eb="5">
      <t>ダカ</t>
    </rPh>
    <phoneticPr fontId="3"/>
  </si>
  <si>
    <t>決算日</t>
    <rPh sb="0" eb="2">
      <t>ケッサン</t>
    </rPh>
    <rPh sb="2" eb="3">
      <t>ビ</t>
    </rPh>
    <phoneticPr fontId="3"/>
  </si>
  <si>
    <t>単位
（百万円）</t>
    <rPh sb="0" eb="2">
      <t>タンイ</t>
    </rPh>
    <rPh sb="4" eb="7">
      <t>ヒャクマンエン</t>
    </rPh>
    <phoneticPr fontId="3"/>
  </si>
  <si>
    <t>営業利益</t>
    <rPh sb="0" eb="2">
      <t>エイギョウ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</si>
  <si>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</si>
  <si>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</si>
  <si>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EPS</t>
    <phoneticPr fontId="3"/>
  </si>
  <si>
    <t>BPS</t>
    <phoneticPr fontId="3"/>
  </si>
  <si>
    <t>株価</t>
    <rPh sb="0" eb="2">
      <t>カブカ</t>
    </rPh>
    <phoneticPr fontId="3"/>
  </si>
  <si>
    <t>売り上げ</t>
    <rPh sb="0" eb="1">
      <t>ウ</t>
    </rPh>
    <rPh sb="2" eb="3">
      <t>ア</t>
    </rPh>
    <phoneticPr fontId="3"/>
  </si>
  <si>
    <t>利益</t>
    <rPh sb="0" eb="2">
      <t>リエキ</t>
    </rPh>
    <phoneticPr fontId="3"/>
  </si>
  <si>
    <t>PER</t>
    <phoneticPr fontId="3"/>
  </si>
  <si>
    <t>PBR</t>
    <phoneticPr fontId="3"/>
  </si>
  <si>
    <t>配当</t>
    <rPh sb="0" eb="2">
      <t>ハイトウ</t>
    </rPh>
    <phoneticPr fontId="3"/>
  </si>
  <si>
    <t>配当率</t>
    <rPh sb="0" eb="2">
      <t>ハイトウ</t>
    </rPh>
    <rPh sb="2" eb="3">
      <t>リツ</t>
    </rPh>
    <phoneticPr fontId="3"/>
  </si>
  <si>
    <t>決算期</t>
    <rPh sb="0" eb="3">
      <t>ケッサンキ</t>
    </rPh>
    <phoneticPr fontId="3"/>
  </si>
  <si>
    <t>売上高</t>
    <rPh sb="0" eb="2">
      <t>ウリアゲ</t>
    </rPh>
    <rPh sb="2" eb="3">
      <t>ダカ</t>
    </rPh>
    <phoneticPr fontId="3"/>
  </si>
  <si>
    <t>前期比</t>
    <rPh sb="0" eb="3">
      <t>ゼンキヒ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</si>
  <si>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</si>
  <si>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</si>
  <si>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</si>
  <si>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EPS</t>
    <phoneticPr fontId="3"/>
  </si>
  <si>
    <t>BPS</t>
    <phoneticPr fontId="3"/>
  </si>
  <si>
    <t>配当</t>
    <rPh sb="0" eb="2">
      <t>ハイトウ</t>
    </rPh>
    <phoneticPr fontId="3"/>
  </si>
  <si>
    <t>売り上げ成長率</t>
    <rPh sb="0" eb="1">
      <t>ウ</t>
    </rPh>
    <rPh sb="2" eb="3">
      <t>ア</t>
    </rPh>
    <rPh sb="4" eb="7">
      <t>セイチョウリツ</t>
    </rPh>
    <phoneticPr fontId="3"/>
  </si>
  <si>
    <t>当期利益率</t>
    <rPh sb="0" eb="2">
      <t>トウキ</t>
    </rPh>
    <rPh sb="2" eb="4">
      <t>リエキ</t>
    </rPh>
    <rPh sb="4" eb="5">
      <t>リツ</t>
    </rPh>
    <phoneticPr fontId="3"/>
  </si>
  <si>
    <t>株数</t>
    <rPh sb="0" eb="2">
      <t>カブスウ</t>
    </rPh>
    <phoneticPr fontId="3"/>
  </si>
  <si>
    <t>売り上げ成長率</t>
    <phoneticPr fontId="3"/>
  </si>
  <si>
    <t>当期利益率</t>
    <phoneticPr fontId="3"/>
  </si>
  <si>
    <t>PER</t>
    <phoneticPr fontId="3"/>
  </si>
  <si>
    <t>5年後株価</t>
    <phoneticPr fontId="3"/>
  </si>
  <si>
    <t>5年後株価増加率</t>
    <phoneticPr fontId="3"/>
  </si>
  <si>
    <r>
      <t>－</t>
    </r>
    <r>
      <rPr>
        <sz val="8"/>
        <color rgb="FF666666"/>
        <rFont val="Inherit"/>
        <family val="2"/>
      </rPr>
      <t>円</t>
    </r>
  </si>
  <si>
    <r>
      <t>－</t>
    </r>
    <r>
      <rPr>
        <sz val="8"/>
        <color rgb="FF666666"/>
        <rFont val="Inherit"/>
        <family val="2"/>
      </rPr>
      <t>%</t>
    </r>
  </si>
  <si>
    <t>1Q</t>
  </si>
  <si>
    <t>2Q</t>
  </si>
  <si>
    <t>総資産</t>
    <rPh sb="0" eb="3">
      <t>ソウシサン</t>
    </rPh>
    <phoneticPr fontId="3"/>
  </si>
  <si>
    <t>自己資本</t>
    <rPh sb="0" eb="4">
      <t>ジコシホン</t>
    </rPh>
    <phoneticPr fontId="3"/>
  </si>
  <si>
    <t>純有利子負債</t>
    <rPh sb="0" eb="6">
      <t>ジュンユウリシフサイ</t>
    </rPh>
    <phoneticPr fontId="3"/>
  </si>
  <si>
    <t>3Q</t>
  </si>
  <si>
    <t>本</t>
  </si>
  <si>
    <t>5834 ＳＢＩリーシングサービス</t>
    <phoneticPr fontId="3"/>
  </si>
  <si>
    <r>
      <t>305.3</t>
    </r>
    <r>
      <rPr>
        <sz val="8"/>
        <color rgb="FF666666"/>
        <rFont val="Inherit"/>
        <family val="2"/>
      </rPr>
      <t>円</t>
    </r>
  </si>
  <si>
    <r>
      <t>1,330.1</t>
    </r>
    <r>
      <rPr>
        <sz val="8"/>
        <color rgb="FF666666"/>
        <rFont val="Inherit"/>
        <family val="2"/>
      </rPr>
      <t>円</t>
    </r>
  </si>
  <si>
    <r>
      <t>1,683.9</t>
    </r>
    <r>
      <rPr>
        <sz val="8"/>
        <color rgb="FF666666"/>
        <rFont val="Inherit"/>
        <family val="2"/>
      </rPr>
      <t>円</t>
    </r>
  </si>
  <si>
    <r>
      <t>313.6</t>
    </r>
    <r>
      <rPr>
        <sz val="8"/>
        <color rgb="FF666666"/>
        <rFont val="Inherit"/>
        <family val="2"/>
      </rPr>
      <t>円</t>
    </r>
  </si>
  <si>
    <r>
      <t>2,276.1</t>
    </r>
    <r>
      <rPr>
        <sz val="8"/>
        <color rgb="FF666666"/>
        <rFont val="Inherit"/>
        <family val="2"/>
      </rPr>
      <t>円</t>
    </r>
  </si>
  <si>
    <r>
      <t>442.4</t>
    </r>
    <r>
      <rPr>
        <sz val="8"/>
        <color rgb="FF666666"/>
        <rFont val="Inherit"/>
        <family val="2"/>
      </rPr>
      <t>円</t>
    </r>
  </si>
  <si>
    <r>
      <t>2,703.5</t>
    </r>
    <r>
      <rPr>
        <sz val="8"/>
        <color rgb="FF666666"/>
        <rFont val="Inherit"/>
        <family val="2"/>
      </rPr>
      <t>円</t>
    </r>
  </si>
  <si>
    <t>2025/03予</t>
  </si>
  <si>
    <r>
      <t>468.5</t>
    </r>
    <r>
      <rPr>
        <sz val="8"/>
        <color rgb="FF666666"/>
        <rFont val="Inherit"/>
        <family val="2"/>
      </rPr>
      <t>円</t>
    </r>
  </si>
  <si>
    <r>
      <t>96.4</t>
    </r>
    <r>
      <rPr>
        <sz val="8"/>
        <color rgb="FF666666"/>
        <rFont val="Inherit"/>
        <family val="2"/>
      </rPr>
      <t>円</t>
    </r>
  </si>
  <si>
    <r>
      <t>125.3</t>
    </r>
    <r>
      <rPr>
        <sz val="8"/>
        <color rgb="FF666666"/>
        <rFont val="Inherit"/>
        <family val="2"/>
      </rPr>
      <t>円</t>
    </r>
  </si>
  <si>
    <r>
      <t>110.1</t>
    </r>
    <r>
      <rPr>
        <sz val="8"/>
        <color rgb="FF666666"/>
        <rFont val="Inherit"/>
        <family val="2"/>
      </rPr>
      <t>円</t>
    </r>
  </si>
  <si>
    <r>
      <t>110.6</t>
    </r>
    <r>
      <rPr>
        <sz val="8"/>
        <color rgb="FF666666"/>
        <rFont val="Inherit"/>
        <family val="2"/>
      </rPr>
      <t>円</t>
    </r>
  </si>
  <si>
    <r>
      <t>104.9</t>
    </r>
    <r>
      <rPr>
        <sz val="8"/>
        <color rgb="FF666666"/>
        <rFont val="Inherit"/>
        <family val="2"/>
      </rPr>
      <t>円</t>
    </r>
  </si>
  <si>
    <r>
      <t>139.3</t>
    </r>
    <r>
      <rPr>
        <sz val="8"/>
        <color rgb="FF666666"/>
        <rFont val="Inherit"/>
        <family val="2"/>
      </rPr>
      <t>円</t>
    </r>
  </si>
  <si>
    <r>
      <t>152.2</t>
    </r>
    <r>
      <rPr>
        <sz val="8"/>
        <color rgb="FF666666"/>
        <rFont val="Inherit"/>
        <family val="2"/>
      </rPr>
      <t>円</t>
    </r>
  </si>
  <si>
    <t>10.00 円</t>
  </si>
  <si>
    <t>100.00 円</t>
  </si>
  <si>
    <t>2025/03(予)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</si>
</sst>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rgb="FF666666"/>
      <name val="Inherit"/>
      <family val="2"/>
    </font>
    <font>
      <sz val="9"/>
      <color rgb="FFFF0000"/>
      <name val="Inherit"/>
      <family val="2"/>
    </font>
    <font>
      <sz val="9"/>
      <color rgb="FF333333"/>
      <name val="Inherit"/>
      <family val="2"/>
    </font>
    <font>
      <b/>
      <sz val="9"/>
      <color rgb="FF333333"/>
      <name val="Inherit"/>
      <family val="2"/>
    </font>
    <font>
      <sz val="8"/>
      <color theme="1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b/>
      <sz val="9"/>
      <color rgb="FFFF0000"/>
      <name val="Inherit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DE9D9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FFCC"/>
        </stop>
      </gradient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80">
        <stop position="0">
          <color rgb="FFFFC000"/>
        </stop>
        <stop position="1">
          <color theme="0"/>
        </stop>
      </gradientFill>
    </fill>
    <fill>
      <patternFill patternType="solid">
        <fgColor rgb="FF00FFCC"/>
        <bgColor auto="1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/>
      <top style="medium">
        <color rgb="FFC3C3C3"/>
      </top>
      <bottom style="medium">
        <color rgb="FFC3C3C3"/>
      </bottom>
      <diagonal/>
    </border>
    <border>
      <left style="mediumDashed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/>
      <top style="medium">
        <color rgb="FFC3C3C3"/>
      </top>
      <bottom style="medium">
        <color rgb="FFC3C3C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2" fillId="0" borderId="0" xfId="2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8" fontId="2" fillId="4" borderId="0" xfId="0" applyNumberFormat="1" applyFont="1" applyFill="1" applyAlignment="1">
      <alignment vertical="center"/>
    </xf>
    <xf numFmtId="177" fontId="2" fillId="4" borderId="0" xfId="2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8" fontId="8" fillId="0" borderId="0" xfId="0" applyNumberFormat="1" applyFont="1" applyAlignment="1">
      <alignment horizontal="center" vertical="center"/>
    </xf>
    <xf numFmtId="17" fontId="11" fillId="6" borderId="2" xfId="0" applyNumberFormat="1" applyFont="1" applyFill="1" applyBorder="1" applyAlignment="1">
      <alignment horizontal="left" vertical="center"/>
    </xf>
    <xf numFmtId="3" fontId="12" fillId="6" borderId="3" xfId="0" applyNumberFormat="1" applyFont="1" applyFill="1" applyBorder="1" applyAlignment="1">
      <alignment horizontal="right" vertical="center"/>
    </xf>
    <xf numFmtId="10" fontId="11" fillId="6" borderId="4" xfId="0" applyNumberFormat="1" applyFont="1" applyFill="1" applyBorder="1" applyAlignment="1">
      <alignment horizontal="right" vertical="center"/>
    </xf>
    <xf numFmtId="10" fontId="10" fillId="6" borderId="4" xfId="0" applyNumberFormat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17" fontId="11" fillId="7" borderId="2" xfId="0" applyNumberFormat="1" applyFont="1" applyFill="1" applyBorder="1" applyAlignment="1">
      <alignment horizontal="left" vertical="center"/>
    </xf>
    <xf numFmtId="3" fontId="12" fillId="7" borderId="3" xfId="0" applyNumberFormat="1" applyFont="1" applyFill="1" applyBorder="1" applyAlignment="1">
      <alignment horizontal="right" vertical="center"/>
    </xf>
    <xf numFmtId="10" fontId="10" fillId="7" borderId="4" xfId="0" applyNumberFormat="1" applyFont="1" applyFill="1" applyBorder="1" applyAlignment="1">
      <alignment horizontal="right" vertical="center"/>
    </xf>
    <xf numFmtId="10" fontId="11" fillId="7" borderId="4" xfId="0" applyNumberFormat="1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11" fillId="7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8" fontId="2" fillId="8" borderId="0" xfId="1" applyFont="1" applyFill="1" applyAlignment="1">
      <alignment vertical="center"/>
    </xf>
    <xf numFmtId="178" fontId="2" fillId="8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7" fontId="11" fillId="9" borderId="5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horizontal="left" vertical="center" wrapText="1"/>
    </xf>
    <xf numFmtId="38" fontId="2" fillId="11" borderId="0" xfId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8" fontId="2" fillId="2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177" fontId="14" fillId="12" borderId="0" xfId="2" applyNumberFormat="1" applyFont="1" applyFill="1" applyAlignment="1">
      <alignment horizontal="center" vertical="center"/>
    </xf>
    <xf numFmtId="38" fontId="2" fillId="4" borderId="0" xfId="1" applyFont="1" applyFill="1" applyAlignment="1">
      <alignment horizontal="center" vertical="center"/>
    </xf>
    <xf numFmtId="177" fontId="2" fillId="3" borderId="0" xfId="2" applyNumberFormat="1" applyFont="1" applyFill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177" fontId="2" fillId="0" borderId="0" xfId="2" applyNumberFormat="1" applyFont="1" applyAlignment="1">
      <alignment horizontal="center" vertical="center"/>
    </xf>
    <xf numFmtId="177" fontId="2" fillId="13" borderId="9" xfId="0" applyNumberFormat="1" applyFont="1" applyFill="1" applyBorder="1" applyAlignment="1">
      <alignment vertical="center"/>
    </xf>
    <xf numFmtId="177" fontId="2" fillId="13" borderId="11" xfId="0" applyNumberFormat="1" applyFont="1" applyFill="1" applyBorder="1" applyAlignment="1">
      <alignment vertical="center"/>
    </xf>
    <xf numFmtId="38" fontId="2" fillId="13" borderId="11" xfId="0" applyNumberFormat="1" applyFont="1" applyFill="1" applyBorder="1" applyAlignment="1">
      <alignment vertical="center"/>
    </xf>
    <xf numFmtId="177" fontId="2" fillId="13" borderId="14" xfId="0" applyNumberFormat="1" applyFont="1" applyFill="1" applyBorder="1" applyAlignment="1">
      <alignment vertical="center"/>
    </xf>
    <xf numFmtId="9" fontId="2" fillId="0" borderId="0" xfId="2" applyFont="1" applyAlignment="1">
      <alignment vertical="center"/>
    </xf>
    <xf numFmtId="0" fontId="2" fillId="0" borderId="0" xfId="0" applyFont="1" applyAlignment="1">
      <alignment vertical="top"/>
    </xf>
    <xf numFmtId="0" fontId="11" fillId="6" borderId="4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left" vertical="center"/>
    </xf>
    <xf numFmtId="56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38" fontId="5" fillId="14" borderId="0" xfId="1" applyFont="1" applyFill="1" applyAlignment="1">
      <alignment vertical="center"/>
    </xf>
    <xf numFmtId="177" fontId="2" fillId="11" borderId="0" xfId="2" applyNumberFormat="1" applyFont="1" applyFill="1" applyAlignment="1">
      <alignment vertical="center"/>
    </xf>
    <xf numFmtId="9" fontId="2" fillId="0" borderId="0" xfId="2" applyFont="1" applyFill="1" applyAlignment="1">
      <alignment horizontal="center" vertical="center"/>
    </xf>
    <xf numFmtId="38" fontId="8" fillId="4" borderId="0" xfId="1" applyFont="1" applyFill="1" applyAlignment="1">
      <alignment horizontal="center" vertical="center"/>
    </xf>
    <xf numFmtId="56" fontId="5" fillId="0" borderId="0" xfId="0" applyNumberFormat="1" applyFont="1" applyAlignment="1">
      <alignment vertical="center"/>
    </xf>
    <xf numFmtId="177" fontId="2" fillId="15" borderId="0" xfId="0" applyNumberFormat="1" applyFont="1" applyFill="1" applyAlignment="1">
      <alignment horizontal="center" vertical="center"/>
    </xf>
    <xf numFmtId="177" fontId="2" fillId="15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5" fillId="6" borderId="3" xfId="0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horizontal="right" vertical="center"/>
    </xf>
    <xf numFmtId="56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13" borderId="7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3" borderId="12" xfId="0" applyFont="1" applyFill="1" applyBorder="1" applyAlignment="1">
      <alignment vertical="center" wrapText="1"/>
    </xf>
    <xf numFmtId="0" fontId="2" fillId="13" borderId="13" xfId="0" applyFont="1" applyFill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3232441689469E-2"/>
          <c:y val="4.2635658914728682E-2"/>
          <c:w val="0.83287634258483645"/>
          <c:h val="0.74132492113564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7E-4E61-8CB9-4EC7B430F199}"/>
              </c:ext>
            </c:extLst>
          </c:dPt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テンプレート!$J$9:$J$21</c:f>
              <c:numCache>
                <c:formatCode>#,##0_);[Red]\(#,##0\)</c:formatCode>
                <c:ptCount val="13"/>
                <c:pt idx="0">
                  <c:v>-7646</c:v>
                </c:pt>
                <c:pt idx="1">
                  <c:v>10363</c:v>
                </c:pt>
                <c:pt idx="2">
                  <c:v>2443</c:v>
                </c:pt>
                <c:pt idx="3">
                  <c:v>3447</c:v>
                </c:pt>
                <c:pt idx="4">
                  <c:v>4117.333333333333</c:v>
                </c:pt>
                <c:pt idx="5">
                  <c:v>3438.1584000000003</c:v>
                </c:pt>
                <c:pt idx="6">
                  <c:v>3713.211072000001</c:v>
                </c:pt>
                <c:pt idx="7">
                  <c:v>4010.2679577600015</c:v>
                </c:pt>
                <c:pt idx="8">
                  <c:v>4331.0893943808023</c:v>
                </c:pt>
                <c:pt idx="9">
                  <c:v>4677.5765459312661</c:v>
                </c:pt>
                <c:pt idx="10">
                  <c:v>5051.7826696057673</c:v>
                </c:pt>
                <c:pt idx="11">
                  <c:v>5455.9252831742297</c:v>
                </c:pt>
                <c:pt idx="12">
                  <c:v>5892.3993058281685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09944"/>
        <c:axId val="600111256"/>
      </c:barChart>
      <c:lineChart>
        <c:grouping val="standard"/>
        <c:varyColors val="0"/>
        <c:ser>
          <c:idx val="1"/>
          <c:order val="1"/>
          <c:tx>
            <c:strRef>
              <c:f>テンプレート!$L$1</c:f>
              <c:strCache>
                <c:ptCount val="1"/>
                <c:pt idx="0">
                  <c:v>EPS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テンプレート!$L$9:$L$21</c:f>
              <c:numCache>
                <c:formatCode>0.0</c:formatCode>
                <c:ptCount val="13"/>
                <c:pt idx="0">
                  <c:v>0</c:v>
                </c:pt>
                <c:pt idx="1">
                  <c:v>1330.1</c:v>
                </c:pt>
                <c:pt idx="2">
                  <c:v>313.60000000000002</c:v>
                </c:pt>
                <c:pt idx="3">
                  <c:v>442.4</c:v>
                </c:pt>
                <c:pt idx="4" formatCode="#,##0_);[Red]\(#,##0\)">
                  <c:v>528.5333333333333</c:v>
                </c:pt>
                <c:pt idx="5">
                  <c:v>441.26523822454311</c:v>
                </c:pt>
                <c:pt idx="6">
                  <c:v>476.56645728250663</c:v>
                </c:pt>
                <c:pt idx="7">
                  <c:v>514.69177386510728</c:v>
                </c:pt>
                <c:pt idx="8">
                  <c:v>555.86711577431583</c:v>
                </c:pt>
                <c:pt idx="9">
                  <c:v>600.33648503626102</c:v>
                </c:pt>
                <c:pt idx="10">
                  <c:v>648.36340383916195</c:v>
                </c:pt>
                <c:pt idx="11">
                  <c:v>700.23247614629508</c:v>
                </c:pt>
                <c:pt idx="12">
                  <c:v>756.25107423799864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テンプレート!$P$1</c:f>
              <c:strCache>
                <c:ptCount val="1"/>
                <c:pt idx="0">
                  <c:v>配当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テンプレート!$P$9:$P$21</c:f>
              <c:numCache>
                <c:formatCode>General</c:formatCode>
                <c:ptCount val="13"/>
                <c:pt idx="2" formatCode="#,##0_);[Red]\(#,##0\)">
                  <c:v>10</c:v>
                </c:pt>
                <c:pt idx="3" formatCode="#,##0_);[Red]\(#,##0\)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01-4B78-803E-92E584AF2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02728"/>
        <c:axId val="600101088"/>
      </c:line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00101088"/>
        <c:scaling>
          <c:orientation val="minMax"/>
          <c:max val="2000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2728"/>
        <c:crosses val="max"/>
        <c:crossBetween val="between"/>
      </c:valAx>
      <c:catAx>
        <c:axId val="6001027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0010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81897209657304"/>
          <c:y val="4.9791711815839544E-2"/>
          <c:w val="0.39483702835017964"/>
          <c:h val="6.502935687952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5366537578048"/>
          <c:y val="2.1798365122615803E-2"/>
          <c:w val="0.81037466899104182"/>
          <c:h val="0.74635685525685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テンプレート!$F$1</c:f>
              <c:strCache>
                <c:ptCount val="1"/>
                <c:pt idx="0">
                  <c:v>売り上げ高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5-4AAA-AE12-D308F2FDFEF9}"/>
              </c:ext>
            </c:extLst>
          </c:dPt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テンプレート!$F$9:$F$21</c:f>
              <c:numCache>
                <c:formatCode>#,##0_);[Red]\(#,##0\)</c:formatCode>
                <c:ptCount val="13"/>
                <c:pt idx="0">
                  <c:v>11998</c:v>
                </c:pt>
                <c:pt idx="1">
                  <c:v>29556</c:v>
                </c:pt>
                <c:pt idx="2">
                  <c:v>39572</c:v>
                </c:pt>
                <c:pt idx="3">
                  <c:v>54146</c:v>
                </c:pt>
                <c:pt idx="4">
                  <c:v>43020</c:v>
                </c:pt>
                <c:pt idx="5">
                  <c:v>46461.600000000006</c:v>
                </c:pt>
                <c:pt idx="6">
                  <c:v>50178.528000000013</c:v>
                </c:pt>
                <c:pt idx="7">
                  <c:v>54192.810240000021</c:v>
                </c:pt>
                <c:pt idx="8">
                  <c:v>58528.235059200029</c:v>
                </c:pt>
                <c:pt idx="9">
                  <c:v>63210.493863936033</c:v>
                </c:pt>
                <c:pt idx="10">
                  <c:v>68267.333373050918</c:v>
                </c:pt>
                <c:pt idx="11">
                  <c:v>73728.720042895002</c:v>
                </c:pt>
                <c:pt idx="12">
                  <c:v>79627.017646326611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0109944"/>
        <c:axId val="600111256"/>
      </c:barChart>
      <c:barChart>
        <c:barDir val="col"/>
        <c:grouping val="clustered"/>
        <c:varyColors val="0"/>
        <c:ser>
          <c:idx val="1"/>
          <c:order val="1"/>
          <c:tx>
            <c:strRef>
              <c:f>テンプレート!$H$1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テンプレート!$H$9:$H$21</c:f>
              <c:numCache>
                <c:formatCode>#,##0_);[Red]\(#,##0\)</c:formatCode>
                <c:ptCount val="13"/>
                <c:pt idx="0">
                  <c:v>396</c:v>
                </c:pt>
                <c:pt idx="1">
                  <c:v>3280</c:v>
                </c:pt>
                <c:pt idx="2">
                  <c:v>4025</c:v>
                </c:pt>
                <c:pt idx="3">
                  <c:v>5310</c:v>
                </c:pt>
                <c:pt idx="4">
                  <c:v>6440</c:v>
                </c:pt>
                <c:pt idx="5">
                  <c:v>5343.0840000000007</c:v>
                </c:pt>
                <c:pt idx="6">
                  <c:v>5770.5307200000016</c:v>
                </c:pt>
                <c:pt idx="7">
                  <c:v>6232.1731776000024</c:v>
                </c:pt>
                <c:pt idx="8">
                  <c:v>6730.7470318080041</c:v>
                </c:pt>
                <c:pt idx="9">
                  <c:v>7269.2067943526445</c:v>
                </c:pt>
                <c:pt idx="10">
                  <c:v>7850.7433379008562</c:v>
                </c:pt>
                <c:pt idx="11">
                  <c:v>8478.8028049329259</c:v>
                </c:pt>
                <c:pt idx="12">
                  <c:v>9157.1070293275607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テンプレート!$E$9:$E$21</c:f>
              <c:numCache>
                <c:formatCode>yyyy"年"m"月";@</c:formatCode>
                <c:ptCount val="13"/>
                <c:pt idx="0">
                  <c:v>44256</c:v>
                </c:pt>
                <c:pt idx="1">
                  <c:v>44621</c:v>
                </c:pt>
                <c:pt idx="2">
                  <c:v>44986</c:v>
                </c:pt>
                <c:pt idx="3">
                  <c:v>45352</c:v>
                </c:pt>
                <c:pt idx="4" formatCode="General">
                  <c:v>2023</c:v>
                </c:pt>
                <c:pt idx="5" formatCode="General">
                  <c:v>2024</c:v>
                </c:pt>
                <c:pt idx="6" formatCode="General">
                  <c:v>2025</c:v>
                </c:pt>
                <c:pt idx="7" formatCode="General">
                  <c:v>2026</c:v>
                </c:pt>
                <c:pt idx="8" formatCode="General">
                  <c:v>2027</c:v>
                </c:pt>
                <c:pt idx="9" formatCode="General">
                  <c:v>2028</c:v>
                </c:pt>
                <c:pt idx="10" formatCode="General">
                  <c:v>2029</c:v>
                </c:pt>
                <c:pt idx="11" formatCode="General">
                  <c:v>2030</c:v>
                </c:pt>
                <c:pt idx="12" formatCode="General">
                  <c:v>2031</c:v>
                </c:pt>
              </c:numCache>
            </c:numRef>
          </c:cat>
          <c:val>
            <c:numRef>
              <c:f>テンプレート!$J$9:$J$21</c:f>
              <c:numCache>
                <c:formatCode>#,##0_);[Red]\(#,##0\)</c:formatCode>
                <c:ptCount val="13"/>
                <c:pt idx="0">
                  <c:v>-7646</c:v>
                </c:pt>
                <c:pt idx="1">
                  <c:v>10363</c:v>
                </c:pt>
                <c:pt idx="2">
                  <c:v>2443</c:v>
                </c:pt>
                <c:pt idx="3">
                  <c:v>3447</c:v>
                </c:pt>
                <c:pt idx="4">
                  <c:v>4117.333333333333</c:v>
                </c:pt>
                <c:pt idx="5">
                  <c:v>3438.1584000000003</c:v>
                </c:pt>
                <c:pt idx="6">
                  <c:v>3713.211072000001</c:v>
                </c:pt>
                <c:pt idx="7">
                  <c:v>4010.2679577600015</c:v>
                </c:pt>
                <c:pt idx="8">
                  <c:v>4331.0893943808023</c:v>
                </c:pt>
                <c:pt idx="9">
                  <c:v>4677.5765459312661</c:v>
                </c:pt>
                <c:pt idx="10">
                  <c:v>5051.7826696057673</c:v>
                </c:pt>
                <c:pt idx="11">
                  <c:v>5455.9252831742297</c:v>
                </c:pt>
                <c:pt idx="12">
                  <c:v>5892.3993058281685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7D2-9CA5-229956E4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583328"/>
        <c:axId val="641575784"/>
      </c:bar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41575784"/>
        <c:scaling>
          <c:orientation val="minMax"/>
          <c:max val="15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583328"/>
        <c:crosses val="max"/>
        <c:crossBetween val="between"/>
      </c:valAx>
      <c:catAx>
        <c:axId val="6415833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415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0327967025512"/>
          <c:y val="4.2796021734741341E-2"/>
          <c:w val="0.34867062122435288"/>
          <c:h val="6.1308331009032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66676</xdr:colOff>
      <xdr:row>13</xdr:row>
      <xdr:rowOff>85725</xdr:rowOff>
    </xdr:from>
    <xdr:to>
      <xdr:col>28</xdr:col>
      <xdr:colOff>638176</xdr:colOff>
      <xdr:row>33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8EBF64-CBC3-4093-A874-4519A39ED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57150</xdr:colOff>
      <xdr:row>1</xdr:row>
      <xdr:rowOff>57150</xdr:rowOff>
    </xdr:from>
    <xdr:to>
      <xdr:col>28</xdr:col>
      <xdr:colOff>600075</xdr:colOff>
      <xdr:row>13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8B5981-8E1B-477E-8346-2831193FA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0.16756</cdr:x>
      <cdr:y>0.39535</cdr:y>
    </cdr:from>
    <cdr:to>
      <cdr:x>0.877</cdr:x>
      <cdr:y>0.62016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8959ACE0-1CB5-4FC7-AE07-9DCB896E2D8A}"/>
            </a:ext>
          </a:extLst>
        </cdr:cNvPr>
        <cdr:cNvCxnSpPr/>
      </cdr:nvCxnSpPr>
      <cdr:spPr>
        <a:xfrm xmlns:a="http://schemas.openxmlformats.org/drawingml/2006/main" flipV="1">
          <a:off x="895374" y="971548"/>
          <a:ext cx="3790910" cy="5524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EDC9-5FBC-4180-80CC-489877B79D17}">
  <dimension ref="A1:U27"/>
  <sheetViews>
    <sheetView tabSelected="1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"/>
  <cols>
    <col min="1" max="1" width="11.125" style="1" customWidth="1"/>
    <col min="2" max="2" width="5.375" style="16" customWidth="1"/>
    <col min="3" max="3" width="7.125" style="16" customWidth="1"/>
    <col min="4" max="4" width="6.375" style="16" customWidth="1"/>
    <col min="5" max="5" width="8.5" style="16" customWidth="1"/>
    <col min="6" max="7" width="6.875" style="16" customWidth="1"/>
    <col min="8" max="8" width="5.5" style="16" customWidth="1"/>
    <col min="9" max="9" width="6.625" style="16" customWidth="1"/>
    <col min="10" max="10" width="5.625" style="16" customWidth="1"/>
    <col min="11" max="11" width="6.5" style="16" customWidth="1"/>
    <col min="12" max="12" width="5.625" style="16" customWidth="1"/>
    <col min="13" max="13" width="5.75" style="16" customWidth="1"/>
    <col min="14" max="14" width="4.25" style="16" customWidth="1"/>
    <col min="15" max="15" width="3.875" style="16" customWidth="1"/>
    <col min="16" max="16" width="3.625" style="16" customWidth="1"/>
    <col min="17" max="17" width="4" style="16" customWidth="1"/>
    <col min="18" max="18" width="5.375" style="16" customWidth="1"/>
    <col min="19" max="19" width="5.625" style="16" customWidth="1"/>
    <col min="20" max="20" width="3.5" style="16" customWidth="1"/>
    <col min="21" max="21" width="5.5" style="16" customWidth="1"/>
    <col min="22" max="29" width="9" style="16"/>
    <col min="30" max="30" width="5.125" style="16" customWidth="1"/>
    <col min="31" max="16384" width="9" style="16"/>
  </cols>
  <sheetData>
    <row r="1" spans="1:21" s="2" customFormat="1" ht="29.25" customHeight="1">
      <c r="A1" s="5" t="s">
        <v>2</v>
      </c>
      <c r="B1" s="8" t="s">
        <v>8</v>
      </c>
      <c r="C1" s="8" t="s">
        <v>9</v>
      </c>
      <c r="D1" s="8" t="s">
        <v>10</v>
      </c>
      <c r="E1" s="3" t="s">
        <v>1</v>
      </c>
      <c r="F1" s="3" t="s">
        <v>0</v>
      </c>
      <c r="G1" s="41" t="s">
        <v>24</v>
      </c>
      <c r="H1" s="3" t="s">
        <v>3</v>
      </c>
      <c r="I1" s="6" t="s">
        <v>5</v>
      </c>
      <c r="J1" s="3" t="s">
        <v>4</v>
      </c>
      <c r="K1" s="6" t="s">
        <v>25</v>
      </c>
      <c r="L1" s="12" t="s">
        <v>6</v>
      </c>
      <c r="M1" s="12" t="s">
        <v>7</v>
      </c>
      <c r="N1" s="11" t="s">
        <v>11</v>
      </c>
      <c r="O1" s="11" t="s">
        <v>12</v>
      </c>
      <c r="P1" s="3" t="s">
        <v>13</v>
      </c>
      <c r="Q1" s="41" t="s">
        <v>14</v>
      </c>
      <c r="R1" s="59" t="s">
        <v>36</v>
      </c>
      <c r="S1" s="59" t="s">
        <v>37</v>
      </c>
      <c r="U1" s="71" t="s">
        <v>38</v>
      </c>
    </row>
    <row r="2" spans="1:21" ht="41.25" customHeight="1" thickBot="1">
      <c r="A2" s="70" t="s">
        <v>41</v>
      </c>
      <c r="B2" s="40">
        <v>3450</v>
      </c>
      <c r="C2" s="9"/>
      <c r="D2" s="9"/>
      <c r="E2" s="34">
        <f>+E12</f>
        <v>45352</v>
      </c>
      <c r="F2" s="45">
        <f t="shared" ref="F2:M2" si="0">+F12</f>
        <v>54146</v>
      </c>
      <c r="G2" s="65">
        <f t="shared" si="0"/>
        <v>0.36829071060345697</v>
      </c>
      <c r="H2" s="9">
        <f t="shared" si="0"/>
        <v>5310</v>
      </c>
      <c r="I2" s="46">
        <f t="shared" si="0"/>
        <v>9.8068186015587491E-2</v>
      </c>
      <c r="J2" s="45">
        <f t="shared" si="0"/>
        <v>3447</v>
      </c>
      <c r="K2" s="46">
        <f t="shared" si="0"/>
        <v>6.3661212277915269E-2</v>
      </c>
      <c r="L2" s="9">
        <f t="shared" si="0"/>
        <v>442.4</v>
      </c>
      <c r="M2" s="9">
        <f t="shared" si="0"/>
        <v>2703.5</v>
      </c>
      <c r="N2" s="66">
        <f t="shared" ref="N2" si="1">+B2/L2</f>
        <v>7.7983725135623878</v>
      </c>
      <c r="O2" s="17">
        <f>+B2/M2</f>
        <v>1.2761235435546514</v>
      </c>
      <c r="P2" s="47">
        <f>+P12</f>
        <v>100</v>
      </c>
      <c r="Q2" s="48">
        <f t="shared" ref="Q2" si="2">+P2/B2</f>
        <v>2.8985507246376812E-2</v>
      </c>
      <c r="R2" s="9">
        <f t="shared" ref="R2:U2" si="3">+R12</f>
        <v>75700</v>
      </c>
      <c r="S2" s="9">
        <f t="shared" si="3"/>
        <v>21097</v>
      </c>
      <c r="T2" s="53">
        <f t="shared" si="3"/>
        <v>0.27869220607661821</v>
      </c>
      <c r="U2" s="4">
        <f t="shared" si="3"/>
        <v>36250</v>
      </c>
    </row>
    <row r="3" spans="1:21" ht="15.75" customHeight="1">
      <c r="A3" s="57">
        <v>45773</v>
      </c>
      <c r="B3" s="77" t="s">
        <v>27</v>
      </c>
      <c r="C3" s="78"/>
      <c r="D3" s="78"/>
      <c r="E3" s="49">
        <f>+G21</f>
        <v>0.08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1" ht="15.75" customHeight="1">
      <c r="B4" s="79" t="s">
        <v>28</v>
      </c>
      <c r="C4" s="80"/>
      <c r="D4" s="80"/>
      <c r="E4" s="50">
        <f>+K21</f>
        <v>7.3999999999999996E-2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1" ht="15.75" customHeight="1">
      <c r="A5" s="9"/>
      <c r="B5" s="79" t="s">
        <v>29</v>
      </c>
      <c r="C5" s="80"/>
      <c r="D5" s="80"/>
      <c r="E5" s="51">
        <f>+N21</f>
        <v>7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1" ht="15.75" customHeight="1">
      <c r="A6" s="58"/>
      <c r="B6" s="79" t="s">
        <v>30</v>
      </c>
      <c r="C6" s="80"/>
      <c r="D6" s="80"/>
      <c r="E6" s="51">
        <f>+B19</f>
        <v>4538.5438268741336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21" ht="15.75" customHeight="1" thickBot="1">
      <c r="B7" s="81" t="s">
        <v>31</v>
      </c>
      <c r="C7" s="82"/>
      <c r="D7" s="82"/>
      <c r="E7" s="52">
        <f>+D19</f>
        <v>0.31551994981858944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1">
      <c r="A8" s="33"/>
      <c r="C8" s="1" t="s">
        <v>26</v>
      </c>
      <c r="G8" s="14">
        <f>AVERAGE(G9:G10)</f>
        <v>1.4634105684280714</v>
      </c>
      <c r="I8" s="14">
        <f>AVERAGE(I9:I10)</f>
        <v>7.1990637858599202E-2</v>
      </c>
      <c r="K8" s="14">
        <f>AVERAGE(K9:K10)</f>
        <v>-0.14332516589188379</v>
      </c>
      <c r="N8" s="13" t="e">
        <f>AVERAGE(N9:N10)</f>
        <v>#VALUE!</v>
      </c>
      <c r="O8" s="13">
        <f>AVERAGE(O9:O10)</f>
        <v>0</v>
      </c>
    </row>
    <row r="9" spans="1:21">
      <c r="A9" s="1">
        <v>5834</v>
      </c>
      <c r="B9" s="40"/>
      <c r="C9" s="43"/>
      <c r="E9" s="34">
        <f>+コピー!B2</f>
        <v>44256</v>
      </c>
      <c r="F9" s="31">
        <f>+コピー!C2</f>
        <v>11998</v>
      </c>
      <c r="G9" s="7"/>
      <c r="H9" s="31">
        <f>+コピー!E2</f>
        <v>396</v>
      </c>
      <c r="I9" s="7">
        <f t="shared" ref="I9:I10" si="4">+H9/F9</f>
        <v>3.3005500916819468E-2</v>
      </c>
      <c r="J9" s="31">
        <f>+コピー!I2</f>
        <v>-7646</v>
      </c>
      <c r="K9" s="7">
        <f t="shared" ref="K9:K10" si="5">+J9/F9</f>
        <v>-0.63727287881313555</v>
      </c>
      <c r="L9" s="32" t="e">
        <f>VALUE(SUBSTITUTE(コピー!K2,"円","　"))</f>
        <v>#VALUE!</v>
      </c>
      <c r="M9" s="32">
        <f>VALUE(SUBSTITUTE(コピー!L2,"円","　"))</f>
        <v>305.3</v>
      </c>
      <c r="N9" s="10" t="e">
        <f t="shared" ref="N9:N10" si="6">+B9/L9</f>
        <v>#VALUE!</v>
      </c>
      <c r="O9" s="10">
        <f t="shared" ref="O9:O10" si="7">+B9/M9</f>
        <v>0</v>
      </c>
    </row>
    <row r="10" spans="1:21">
      <c r="B10" s="40"/>
      <c r="C10" s="43">
        <f t="shared" ref="C10:C12" si="8">+J10/L10*1000000</f>
        <v>7791143.5230433811</v>
      </c>
      <c r="E10" s="34">
        <f>+コピー!B3</f>
        <v>44621</v>
      </c>
      <c r="F10" s="31">
        <f>+コピー!C3</f>
        <v>29556</v>
      </c>
      <c r="G10" s="7">
        <f t="shared" ref="G10" si="9">+(F10-F9)/F9</f>
        <v>1.4634105684280714</v>
      </c>
      <c r="H10" s="31">
        <f>+コピー!E3</f>
        <v>3280</v>
      </c>
      <c r="I10" s="7">
        <f t="shared" si="4"/>
        <v>0.11097577480037894</v>
      </c>
      <c r="J10" s="31">
        <f>+コピー!I3</f>
        <v>10363</v>
      </c>
      <c r="K10" s="7">
        <f t="shared" si="5"/>
        <v>0.35062254702936796</v>
      </c>
      <c r="L10" s="32">
        <f>VALUE(SUBSTITUTE(コピー!K3,"円","　"))</f>
        <v>1330.1</v>
      </c>
      <c r="M10" s="32">
        <f>VALUE(SUBSTITUTE(コピー!L3,"円","　"))</f>
        <v>1683.9</v>
      </c>
      <c r="N10" s="10">
        <f t="shared" si="6"/>
        <v>0</v>
      </c>
      <c r="O10" s="10">
        <f t="shared" si="7"/>
        <v>0</v>
      </c>
    </row>
    <row r="11" spans="1:21">
      <c r="B11" s="40">
        <v>2249</v>
      </c>
      <c r="C11" s="43">
        <f t="shared" si="8"/>
        <v>7790178.5714285709</v>
      </c>
      <c r="E11" s="34">
        <f>+コピー!B4</f>
        <v>44986</v>
      </c>
      <c r="F11" s="31">
        <f>+コピー!C4</f>
        <v>39572</v>
      </c>
      <c r="G11" s="7">
        <f t="shared" ref="G11" si="10">+(F11-F10)/F10</f>
        <v>0.33888212207335228</v>
      </c>
      <c r="H11" s="31">
        <f>+コピー!E4</f>
        <v>4025</v>
      </c>
      <c r="I11" s="7">
        <f t="shared" ref="I11" si="11">+H11/F11</f>
        <v>0.10171333265945619</v>
      </c>
      <c r="J11" s="31">
        <f>+コピー!I4</f>
        <v>2443</v>
      </c>
      <c r="K11" s="7">
        <f t="shared" ref="K11" si="12">+J11/F11</f>
        <v>6.1735570605478622E-2</v>
      </c>
      <c r="L11" s="32">
        <f>VALUE(SUBSTITUTE(コピー!K4,"円","　"))</f>
        <v>313.60000000000002</v>
      </c>
      <c r="M11" s="32">
        <f>VALUE(SUBSTITUTE(コピー!L4,"円","　"))</f>
        <v>2276.1</v>
      </c>
      <c r="N11" s="10">
        <f t="shared" ref="N11:N13" si="13">+B11/L11</f>
        <v>7.1715561224489788</v>
      </c>
      <c r="O11" s="10">
        <f t="shared" ref="O11" si="14">+B11/M11</f>
        <v>0.98809366899521112</v>
      </c>
      <c r="P11" s="31">
        <f>VALUE(SUBSTITUTE(コピー!O4,"円","　"))</f>
        <v>10</v>
      </c>
      <c r="Q11" s="7">
        <f t="shared" ref="Q11" si="15">+P11/B11</f>
        <v>4.4464206313917292E-3</v>
      </c>
      <c r="R11" s="16">
        <v>48354</v>
      </c>
      <c r="S11" s="16">
        <v>17761</v>
      </c>
      <c r="T11" s="53">
        <f>+S11/R11</f>
        <v>0.36731190801174668</v>
      </c>
      <c r="U11" s="16">
        <v>9394</v>
      </c>
    </row>
    <row r="12" spans="1:21">
      <c r="A12" s="68">
        <f>+G13</f>
        <v>-0.20548147600930816</v>
      </c>
      <c r="B12" s="40">
        <v>3150</v>
      </c>
      <c r="C12" s="43">
        <f t="shared" si="8"/>
        <v>7791591.3200723333</v>
      </c>
      <c r="D12" s="67">
        <v>45408</v>
      </c>
      <c r="E12" s="34">
        <f>+コピー!B5</f>
        <v>45352</v>
      </c>
      <c r="F12" s="31">
        <f>+コピー!C5</f>
        <v>54146</v>
      </c>
      <c r="G12" s="7">
        <f t="shared" ref="G12:G13" si="16">+(F12-F11)/F11</f>
        <v>0.36829071060345697</v>
      </c>
      <c r="H12" s="31">
        <f>+コピー!E5</f>
        <v>5310</v>
      </c>
      <c r="I12" s="7">
        <f t="shared" ref="I12:I13" si="17">+H12/F12</f>
        <v>9.8068186015587491E-2</v>
      </c>
      <c r="J12" s="31">
        <f>+コピー!I5</f>
        <v>3447</v>
      </c>
      <c r="K12" s="7">
        <f t="shared" ref="K12:K13" si="18">+J12/F12</f>
        <v>6.3661212277915269E-2</v>
      </c>
      <c r="L12" s="32">
        <f>VALUE(SUBSTITUTE(コピー!K5,"円","　"))</f>
        <v>442.4</v>
      </c>
      <c r="M12" s="32">
        <f>VALUE(SUBSTITUTE(コピー!L5,"円","　"))</f>
        <v>2703.5</v>
      </c>
      <c r="N12" s="10">
        <f t="shared" si="13"/>
        <v>7.1202531645569627</v>
      </c>
      <c r="O12" s="10">
        <f t="shared" ref="O12" si="19">+B12/M12</f>
        <v>1.1651562788977252</v>
      </c>
      <c r="P12" s="31">
        <f>VALUE(SUBSTITUTE(コピー!O5,"円","　"))</f>
        <v>100</v>
      </c>
      <c r="Q12" s="7">
        <f t="shared" ref="Q12" si="20">+P12/B12</f>
        <v>3.1746031746031744E-2</v>
      </c>
      <c r="R12" s="16">
        <v>75700</v>
      </c>
      <c r="S12" s="16">
        <v>21097</v>
      </c>
      <c r="T12" s="53">
        <f>+S12/R12</f>
        <v>0.27869220607661821</v>
      </c>
      <c r="U12" s="16">
        <v>36250</v>
      </c>
    </row>
    <row r="13" spans="1:21">
      <c r="B13" s="40">
        <v>3500</v>
      </c>
      <c r="C13" s="63">
        <f t="shared" ref="C13:C21" si="21">+C12</f>
        <v>7791591.3200723333</v>
      </c>
      <c r="E13" s="30">
        <v>2023</v>
      </c>
      <c r="F13" s="31">
        <f>+AVERAGE(F24:F26)*4</f>
        <v>43020</v>
      </c>
      <c r="G13" s="7">
        <f t="shared" si="16"/>
        <v>-0.20548147600930816</v>
      </c>
      <c r="H13" s="31">
        <f>+AVERAGE(H24:H26)*4</f>
        <v>6440</v>
      </c>
      <c r="I13" s="7">
        <f t="shared" si="17"/>
        <v>0.14969781496978149</v>
      </c>
      <c r="J13" s="31">
        <f>+AVERAGE(J24:J26)*4</f>
        <v>4117.333333333333</v>
      </c>
      <c r="K13" s="7">
        <f t="shared" si="18"/>
        <v>9.570742290407562E-2</v>
      </c>
      <c r="L13" s="31">
        <f>+AVERAGE(L24:L26)*4</f>
        <v>528.5333333333333</v>
      </c>
      <c r="N13" s="10">
        <f t="shared" si="13"/>
        <v>6.6220988900100908</v>
      </c>
      <c r="O13" s="4"/>
      <c r="P13" s="4"/>
      <c r="Q13" s="4"/>
      <c r="R13" s="4"/>
      <c r="S13" s="4"/>
      <c r="T13" s="4"/>
      <c r="U13" s="4"/>
    </row>
    <row r="14" spans="1:21">
      <c r="A14" s="69"/>
      <c r="B14" s="42">
        <f t="shared" ref="B14:B17" si="22">+L14*N14</f>
        <v>3088.8566675718016</v>
      </c>
      <c r="C14" s="63">
        <f t="shared" si="21"/>
        <v>7791591.3200723333</v>
      </c>
      <c r="E14" s="30">
        <v>2024</v>
      </c>
      <c r="F14" s="42">
        <f t="shared" ref="F14:F16" si="23">+F13*(1+G14)</f>
        <v>46461.600000000006</v>
      </c>
      <c r="G14" s="64">
        <v>0.08</v>
      </c>
      <c r="H14" s="42">
        <f t="shared" ref="H14:H16" si="24">+F14*I14</f>
        <v>5343.0840000000007</v>
      </c>
      <c r="I14" s="64">
        <v>0.115</v>
      </c>
      <c r="J14" s="42">
        <f t="shared" ref="J14:J16" si="25">+F14*K14</f>
        <v>3438.1584000000003</v>
      </c>
      <c r="K14" s="64">
        <v>7.3999999999999996E-2</v>
      </c>
      <c r="L14" s="15">
        <f t="shared" ref="L14:L16" si="26">+J14/C14*1000000</f>
        <v>441.26523822454311</v>
      </c>
      <c r="N14" s="40">
        <v>7</v>
      </c>
      <c r="O14" s="4"/>
      <c r="P14" s="4"/>
      <c r="Q14" s="4"/>
      <c r="R14" s="4"/>
      <c r="S14" s="4"/>
      <c r="T14" s="4"/>
      <c r="U14" s="4"/>
    </row>
    <row r="15" spans="1:21">
      <c r="A15" s="75"/>
      <c r="B15" s="42">
        <f t="shared" si="22"/>
        <v>3335.9652009775464</v>
      </c>
      <c r="C15" s="63">
        <f t="shared" si="21"/>
        <v>7791591.3200723333</v>
      </c>
      <c r="E15" s="30">
        <v>2025</v>
      </c>
      <c r="F15" s="42">
        <f t="shared" si="23"/>
        <v>50178.528000000013</v>
      </c>
      <c r="G15" s="64">
        <f t="shared" ref="G15:G16" si="27">+G14</f>
        <v>0.08</v>
      </c>
      <c r="H15" s="42">
        <f t="shared" si="24"/>
        <v>5770.5307200000016</v>
      </c>
      <c r="I15" s="64">
        <f t="shared" ref="I15:I16" si="28">+I14</f>
        <v>0.115</v>
      </c>
      <c r="J15" s="42">
        <f t="shared" si="25"/>
        <v>3713.211072000001</v>
      </c>
      <c r="K15" s="64">
        <f t="shared" ref="K15:K16" si="29">+K14</f>
        <v>7.3999999999999996E-2</v>
      </c>
      <c r="L15" s="15">
        <f t="shared" si="26"/>
        <v>476.56645728250663</v>
      </c>
      <c r="N15" s="40">
        <f t="shared" ref="N15:N16" si="30">+N14</f>
        <v>7</v>
      </c>
      <c r="O15" s="4"/>
      <c r="P15" s="4"/>
      <c r="Q15" s="4"/>
      <c r="R15" s="4"/>
      <c r="S15" s="4"/>
      <c r="T15" s="4"/>
      <c r="U15" s="4"/>
    </row>
    <row r="16" spans="1:21">
      <c r="A16" s="76"/>
      <c r="B16" s="42">
        <f t="shared" si="22"/>
        <v>3602.842417055751</v>
      </c>
      <c r="C16" s="63">
        <f t="shared" si="21"/>
        <v>7791591.3200723333</v>
      </c>
      <c r="E16" s="30">
        <v>2026</v>
      </c>
      <c r="F16" s="42">
        <f t="shared" si="23"/>
        <v>54192.810240000021</v>
      </c>
      <c r="G16" s="64">
        <f t="shared" si="27"/>
        <v>0.08</v>
      </c>
      <c r="H16" s="42">
        <f t="shared" si="24"/>
        <v>6232.1731776000024</v>
      </c>
      <c r="I16" s="64">
        <f t="shared" si="28"/>
        <v>0.115</v>
      </c>
      <c r="J16" s="42">
        <f t="shared" si="25"/>
        <v>4010.2679577600015</v>
      </c>
      <c r="K16" s="64">
        <f t="shared" si="29"/>
        <v>7.3999999999999996E-2</v>
      </c>
      <c r="L16" s="15">
        <f t="shared" si="26"/>
        <v>514.69177386510728</v>
      </c>
      <c r="N16" s="40">
        <f t="shared" si="30"/>
        <v>7</v>
      </c>
      <c r="O16" s="4"/>
      <c r="P16" s="4"/>
      <c r="Q16" s="4"/>
      <c r="R16" s="4"/>
      <c r="S16" s="4"/>
      <c r="T16" s="4"/>
      <c r="U16" s="4"/>
    </row>
    <row r="17" spans="1:21">
      <c r="A17" s="76"/>
      <c r="B17" s="42">
        <f t="shared" si="22"/>
        <v>3891.0698104202111</v>
      </c>
      <c r="C17" s="63">
        <f t="shared" si="21"/>
        <v>7791591.3200723333</v>
      </c>
      <c r="E17" s="30">
        <v>2027</v>
      </c>
      <c r="F17" s="42">
        <f t="shared" ref="F17:F21" si="31">+F16*(1+G17)</f>
        <v>58528.235059200029</v>
      </c>
      <c r="G17" s="64">
        <f t="shared" ref="G17" si="32">+G16</f>
        <v>0.08</v>
      </c>
      <c r="H17" s="42">
        <f t="shared" ref="H17:H21" si="33">+F17*I17</f>
        <v>6730.7470318080041</v>
      </c>
      <c r="I17" s="64">
        <f t="shared" ref="I17" si="34">+I16</f>
        <v>0.115</v>
      </c>
      <c r="J17" s="42">
        <f t="shared" ref="J17:J21" si="35">+F17*K17</f>
        <v>4331.0893943808023</v>
      </c>
      <c r="K17" s="64">
        <f t="shared" ref="K17" si="36">+K16</f>
        <v>7.3999999999999996E-2</v>
      </c>
      <c r="L17" s="15">
        <f t="shared" ref="L17:L21" si="37">+J17/C17*1000000</f>
        <v>555.86711577431583</v>
      </c>
      <c r="N17" s="40">
        <f t="shared" ref="N17:N21" si="38">+N16</f>
        <v>7</v>
      </c>
      <c r="Q17" s="7"/>
      <c r="R17" s="4"/>
      <c r="S17" s="4"/>
      <c r="T17" s="53"/>
      <c r="U17" s="4"/>
    </row>
    <row r="18" spans="1:21">
      <c r="A18" s="76"/>
      <c r="B18" s="42">
        <f t="shared" ref="B18:B21" si="39">+L18*N18</f>
        <v>4202.3553952538268</v>
      </c>
      <c r="C18" s="63">
        <f t="shared" si="21"/>
        <v>7791591.3200723333</v>
      </c>
      <c r="E18" s="30">
        <v>2028</v>
      </c>
      <c r="F18" s="42">
        <f t="shared" si="31"/>
        <v>63210.493863936033</v>
      </c>
      <c r="G18" s="64">
        <f t="shared" ref="G18" si="40">+G17</f>
        <v>0.08</v>
      </c>
      <c r="H18" s="42">
        <f t="shared" si="33"/>
        <v>7269.2067943526445</v>
      </c>
      <c r="I18" s="64">
        <f t="shared" ref="I18" si="41">+I17</f>
        <v>0.115</v>
      </c>
      <c r="J18" s="42">
        <f t="shared" si="35"/>
        <v>4677.5765459312661</v>
      </c>
      <c r="K18" s="64">
        <f t="shared" ref="K18" si="42">+K17</f>
        <v>7.3999999999999996E-2</v>
      </c>
      <c r="L18" s="15">
        <f t="shared" si="37"/>
        <v>600.33648503626102</v>
      </c>
      <c r="N18" s="40">
        <f t="shared" si="38"/>
        <v>7</v>
      </c>
      <c r="Q18" s="7"/>
      <c r="R18" s="4"/>
      <c r="S18" s="4"/>
      <c r="T18" s="53"/>
      <c r="U18" s="4"/>
    </row>
    <row r="19" spans="1:21" ht="13.5">
      <c r="A19" s="76"/>
      <c r="B19" s="42">
        <f t="shared" si="39"/>
        <v>4538.5438268741336</v>
      </c>
      <c r="C19" s="63">
        <f t="shared" si="21"/>
        <v>7791591.3200723333</v>
      </c>
      <c r="D19" s="44">
        <f>+(B19-B2)/B2</f>
        <v>0.31551994981858944</v>
      </c>
      <c r="E19" s="30">
        <v>2029</v>
      </c>
      <c r="F19" s="42">
        <f t="shared" si="31"/>
        <v>68267.333373050918</v>
      </c>
      <c r="G19" s="64">
        <f t="shared" ref="G19" si="43">+G18</f>
        <v>0.08</v>
      </c>
      <c r="H19" s="42">
        <f t="shared" si="33"/>
        <v>7850.7433379008562</v>
      </c>
      <c r="I19" s="64">
        <f t="shared" ref="I19" si="44">+I18</f>
        <v>0.115</v>
      </c>
      <c r="J19" s="42">
        <f t="shared" si="35"/>
        <v>5051.7826696057673</v>
      </c>
      <c r="K19" s="64">
        <f t="shared" ref="K19" si="45">+K18</f>
        <v>7.3999999999999996E-2</v>
      </c>
      <c r="L19" s="15">
        <f t="shared" si="37"/>
        <v>648.36340383916195</v>
      </c>
      <c r="N19" s="40">
        <f t="shared" si="38"/>
        <v>7</v>
      </c>
      <c r="Q19" s="7"/>
      <c r="R19" s="4"/>
      <c r="S19" s="4"/>
      <c r="T19" s="53"/>
      <c r="U19" s="4"/>
    </row>
    <row r="20" spans="1:21">
      <c r="A20" s="76"/>
      <c r="B20" s="42">
        <f t="shared" si="39"/>
        <v>4901.6273330240656</v>
      </c>
      <c r="C20" s="63">
        <f t="shared" si="21"/>
        <v>7791591.3200723333</v>
      </c>
      <c r="E20" s="30">
        <v>2030</v>
      </c>
      <c r="F20" s="42">
        <f t="shared" si="31"/>
        <v>73728.720042895002</v>
      </c>
      <c r="G20" s="64">
        <f t="shared" ref="G20" si="46">+G19</f>
        <v>0.08</v>
      </c>
      <c r="H20" s="42">
        <f t="shared" si="33"/>
        <v>8478.8028049329259</v>
      </c>
      <c r="I20" s="64">
        <f t="shared" ref="I20" si="47">+I19</f>
        <v>0.115</v>
      </c>
      <c r="J20" s="42">
        <f t="shared" si="35"/>
        <v>5455.9252831742297</v>
      </c>
      <c r="K20" s="64">
        <f t="shared" ref="K20" si="48">+K19</f>
        <v>7.3999999999999996E-2</v>
      </c>
      <c r="L20" s="15">
        <f t="shared" si="37"/>
        <v>700.23247614629508</v>
      </c>
      <c r="N20" s="40">
        <f t="shared" si="38"/>
        <v>7</v>
      </c>
      <c r="Q20" s="7"/>
      <c r="R20" s="4"/>
      <c r="S20" s="4"/>
      <c r="T20" s="53"/>
      <c r="U20" s="4"/>
    </row>
    <row r="21" spans="1:21">
      <c r="A21" s="76"/>
      <c r="B21" s="42">
        <f t="shared" si="39"/>
        <v>5293.7575196659909</v>
      </c>
      <c r="C21" s="63">
        <f t="shared" si="21"/>
        <v>7791591.3200723333</v>
      </c>
      <c r="E21" s="30">
        <v>2031</v>
      </c>
      <c r="F21" s="42">
        <f t="shared" si="31"/>
        <v>79627.017646326611</v>
      </c>
      <c r="G21" s="64">
        <f t="shared" ref="G21" si="49">+G20</f>
        <v>0.08</v>
      </c>
      <c r="H21" s="42">
        <f t="shared" si="33"/>
        <v>9157.1070293275607</v>
      </c>
      <c r="I21" s="64">
        <f t="shared" ref="I21" si="50">+I20</f>
        <v>0.115</v>
      </c>
      <c r="J21" s="42">
        <f t="shared" si="35"/>
        <v>5892.3993058281685</v>
      </c>
      <c r="K21" s="64">
        <f t="shared" ref="K21" si="51">+K20</f>
        <v>7.3999999999999996E-2</v>
      </c>
      <c r="L21" s="15">
        <f t="shared" si="37"/>
        <v>756.25107423799864</v>
      </c>
      <c r="N21" s="40">
        <f t="shared" si="38"/>
        <v>7</v>
      </c>
      <c r="Q21" s="7"/>
      <c r="R21" s="4"/>
      <c r="S21" s="4"/>
      <c r="T21" s="53"/>
      <c r="U21" s="4"/>
    </row>
    <row r="22" spans="1:21">
      <c r="A22" s="76"/>
      <c r="C22" s="43">
        <v>7843000</v>
      </c>
      <c r="R22" s="4"/>
      <c r="S22" s="4"/>
      <c r="T22" s="53"/>
      <c r="U22" s="4"/>
    </row>
    <row r="23" spans="1:21">
      <c r="A23" s="76"/>
      <c r="R23" s="4"/>
      <c r="S23" s="4"/>
      <c r="T23" s="53"/>
      <c r="U23" s="4"/>
    </row>
    <row r="24" spans="1:21">
      <c r="A24" s="76"/>
      <c r="C24" s="67">
        <f>+コピー!P6</f>
        <v>45502</v>
      </c>
      <c r="D24" s="16" t="str">
        <f>+コピー!R6</f>
        <v>1Q</v>
      </c>
      <c r="E24" s="34">
        <f>+コピー!Q6</f>
        <v>45444</v>
      </c>
      <c r="F24" s="31">
        <f>+コピー!S6</f>
        <v>2470</v>
      </c>
      <c r="H24" s="31">
        <f>+コピー!U6</f>
        <v>1223</v>
      </c>
      <c r="I24" s="7">
        <f t="shared" ref="I24" si="52">+H24/F24</f>
        <v>0.49514170040485828</v>
      </c>
      <c r="J24" s="31">
        <f>+コピー!Y6</f>
        <v>817</v>
      </c>
      <c r="K24" s="7">
        <f t="shared" ref="K24" si="53">+J24/F24</f>
        <v>0.33076923076923076</v>
      </c>
      <c r="L24" s="32">
        <f>VALUE(SUBSTITUTE(コピー!AA6,"円","　"))</f>
        <v>104.9</v>
      </c>
    </row>
    <row r="25" spans="1:21">
      <c r="A25" s="76"/>
      <c r="C25" s="67">
        <f>+コピー!P7</f>
        <v>45594</v>
      </c>
      <c r="D25" s="16" t="str">
        <f>+コピー!R7</f>
        <v>2Q</v>
      </c>
      <c r="E25" s="34">
        <f>+コピー!Q7</f>
        <v>45536</v>
      </c>
      <c r="F25" s="31">
        <f>+コピー!S7</f>
        <v>17911</v>
      </c>
      <c r="H25" s="31">
        <f>+コピー!U7</f>
        <v>1761</v>
      </c>
      <c r="I25" s="7">
        <f t="shared" ref="I25:I27" si="54">+H25/F25</f>
        <v>9.8319468483055103E-2</v>
      </c>
      <c r="J25" s="31">
        <f>+コピー!Y7</f>
        <v>1085</v>
      </c>
      <c r="K25" s="7">
        <f t="shared" ref="K25:K27" si="55">+J25/F25</f>
        <v>6.0577298866618279E-2</v>
      </c>
      <c r="L25" s="32">
        <f>VALUE(SUBSTITUTE(コピー!AA7,"円","　"))</f>
        <v>139.30000000000001</v>
      </c>
    </row>
    <row r="26" spans="1:21">
      <c r="A26" s="76"/>
      <c r="C26" s="67">
        <f>+コピー!P8</f>
        <v>45687</v>
      </c>
      <c r="D26" s="16" t="str">
        <f>+コピー!R8</f>
        <v>3Q</v>
      </c>
      <c r="E26" s="34">
        <f>+コピー!Q8</f>
        <v>45627</v>
      </c>
      <c r="F26" s="31">
        <f>+コピー!S8</f>
        <v>11884</v>
      </c>
      <c r="H26" s="31">
        <f>+コピー!U8</f>
        <v>1846</v>
      </c>
      <c r="I26" s="7">
        <f t="shared" si="54"/>
        <v>0.15533490407270278</v>
      </c>
      <c r="J26" s="31">
        <f>+コピー!Y8</f>
        <v>1186</v>
      </c>
      <c r="K26" s="7">
        <f t="shared" si="55"/>
        <v>9.9798047795355102E-2</v>
      </c>
      <c r="L26" s="32">
        <f>VALUE(SUBSTITUTE(コピー!AA8,"円","　"))</f>
        <v>152.19999999999999</v>
      </c>
    </row>
    <row r="27" spans="1:21">
      <c r="A27" s="76"/>
      <c r="C27" s="67">
        <f>+コピー!P9</f>
        <v>0</v>
      </c>
      <c r="D27" s="16">
        <f>+コピー!R9</f>
        <v>0</v>
      </c>
      <c r="E27" s="34">
        <f>+コピー!Q9</f>
        <v>0</v>
      </c>
      <c r="F27" s="31">
        <f>+コピー!S9</f>
        <v>0</v>
      </c>
      <c r="H27" s="31">
        <f>+コピー!U9</f>
        <v>0</v>
      </c>
      <c r="I27" s="7" t="e">
        <f t="shared" si="54"/>
        <v>#DIV/0!</v>
      </c>
      <c r="J27" s="31">
        <f>+コピー!Y9</f>
        <v>0</v>
      </c>
      <c r="K27" s="7" t="e">
        <f t="shared" si="55"/>
        <v>#DIV/0!</v>
      </c>
      <c r="L27" s="32" t="e">
        <f>VALUE(SUBSTITUTE(コピー!AA9,"円","　"))</f>
        <v>#VALUE!</v>
      </c>
    </row>
  </sheetData>
  <mergeCells count="6">
    <mergeCell ref="A15:A27"/>
    <mergeCell ref="B3:D3"/>
    <mergeCell ref="B4:D4"/>
    <mergeCell ref="B5:D5"/>
    <mergeCell ref="B6:D6"/>
    <mergeCell ref="B7:D7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DF7-0F84-49FC-8E62-E77E87277C05}">
  <dimension ref="B1:AA8"/>
  <sheetViews>
    <sheetView workbookViewId="0">
      <selection activeCell="P8" sqref="P8"/>
    </sheetView>
  </sheetViews>
  <sheetFormatPr defaultRowHeight="18.75"/>
  <cols>
    <col min="1" max="1" width="2.25" customWidth="1"/>
    <col min="2" max="12" width="7.25" customWidth="1"/>
    <col min="13" max="13" width="2.375" customWidth="1"/>
    <col min="15" max="15" width="7.5" customWidth="1"/>
    <col min="16" max="16" width="8.375" customWidth="1"/>
    <col min="17" max="17" width="7.625" customWidth="1"/>
    <col min="18" max="18" width="6.25" customWidth="1"/>
    <col min="19" max="27" width="8.375" customWidth="1"/>
  </cols>
  <sheetData>
    <row r="1" spans="2:27" s="35" customFormat="1" ht="19.5" thickBot="1">
      <c r="B1" s="35" t="s">
        <v>15</v>
      </c>
      <c r="C1" s="35" t="s">
        <v>16</v>
      </c>
      <c r="D1" s="36" t="s">
        <v>17</v>
      </c>
      <c r="E1" s="35" t="s">
        <v>18</v>
      </c>
      <c r="F1" s="36" t="s">
        <v>17</v>
      </c>
      <c r="G1" s="35" t="s">
        <v>19</v>
      </c>
      <c r="H1" s="36" t="s">
        <v>17</v>
      </c>
      <c r="I1" s="35" t="s">
        <v>20</v>
      </c>
      <c r="J1" s="36" t="s">
        <v>17</v>
      </c>
      <c r="K1" s="35" t="s">
        <v>21</v>
      </c>
      <c r="L1" s="35" t="s">
        <v>22</v>
      </c>
      <c r="O1" s="35" t="s">
        <v>23</v>
      </c>
      <c r="Q1" s="35" t="s">
        <v>15</v>
      </c>
      <c r="S1" s="35" t="s">
        <v>16</v>
      </c>
      <c r="T1" s="36" t="s">
        <v>17</v>
      </c>
      <c r="U1" s="35" t="s">
        <v>3</v>
      </c>
      <c r="V1" s="36" t="s">
        <v>17</v>
      </c>
      <c r="W1" s="35" t="s">
        <v>19</v>
      </c>
      <c r="X1" s="36" t="s">
        <v>17</v>
      </c>
      <c r="Y1" s="35" t="s">
        <v>4</v>
      </c>
      <c r="Z1" s="36" t="s">
        <v>17</v>
      </c>
      <c r="AA1" s="35" t="s">
        <v>6</v>
      </c>
    </row>
    <row r="2" spans="2:27" ht="19.5" thickBot="1">
      <c r="B2" s="18">
        <v>44256</v>
      </c>
      <c r="C2" s="19">
        <v>11998</v>
      </c>
      <c r="D2" s="55" t="s">
        <v>33</v>
      </c>
      <c r="E2" s="62">
        <v>396</v>
      </c>
      <c r="F2" s="55" t="s">
        <v>33</v>
      </c>
      <c r="G2" s="72">
        <v>-671</v>
      </c>
      <c r="H2" s="55" t="s">
        <v>33</v>
      </c>
      <c r="I2" s="73">
        <v>-7646</v>
      </c>
      <c r="J2" s="55" t="s">
        <v>33</v>
      </c>
      <c r="K2" s="22" t="s">
        <v>32</v>
      </c>
      <c r="L2" s="28" t="s">
        <v>42</v>
      </c>
      <c r="P2" s="74">
        <v>45134</v>
      </c>
      <c r="Q2" s="18">
        <v>45078</v>
      </c>
      <c r="R2" s="56" t="s">
        <v>34</v>
      </c>
      <c r="S2" s="19">
        <v>12944</v>
      </c>
      <c r="T2" s="20">
        <v>0.36099999999999999</v>
      </c>
      <c r="U2" s="19">
        <v>1074</v>
      </c>
      <c r="V2" s="21">
        <v>-0.13300000000000001</v>
      </c>
      <c r="W2" s="19">
        <v>1052</v>
      </c>
      <c r="X2" s="21">
        <v>-0.14099999999999999</v>
      </c>
      <c r="Y2" s="62">
        <v>751</v>
      </c>
      <c r="Z2" s="20">
        <v>3.2000000000000001E-2</v>
      </c>
      <c r="AA2" s="28" t="s">
        <v>51</v>
      </c>
    </row>
    <row r="3" spans="2:27" ht="19.5" thickBot="1">
      <c r="B3" s="23">
        <v>44621</v>
      </c>
      <c r="C3" s="24">
        <v>29556</v>
      </c>
      <c r="D3" s="26">
        <v>1.4630000000000001</v>
      </c>
      <c r="E3" s="24">
        <v>3280</v>
      </c>
      <c r="F3" s="26">
        <v>7.2830000000000004</v>
      </c>
      <c r="G3" s="24">
        <v>2813</v>
      </c>
      <c r="H3" s="26">
        <v>5.1920000000000002</v>
      </c>
      <c r="I3" s="24">
        <v>10363</v>
      </c>
      <c r="J3" s="26">
        <v>2.355</v>
      </c>
      <c r="K3" s="27" t="s">
        <v>43</v>
      </c>
      <c r="L3" s="29" t="s">
        <v>44</v>
      </c>
      <c r="P3" s="74">
        <v>45226</v>
      </c>
      <c r="Q3" s="23">
        <v>45170</v>
      </c>
      <c r="R3" s="60" t="s">
        <v>35</v>
      </c>
      <c r="S3" s="24">
        <v>13755</v>
      </c>
      <c r="T3" s="26">
        <v>0.61399999999999999</v>
      </c>
      <c r="U3" s="24">
        <v>1526</v>
      </c>
      <c r="V3" s="26">
        <v>2.153</v>
      </c>
      <c r="W3" s="24">
        <v>1396</v>
      </c>
      <c r="X3" s="26">
        <v>2.516</v>
      </c>
      <c r="Y3" s="61">
        <v>976</v>
      </c>
      <c r="Z3" s="26">
        <v>2.6150000000000002</v>
      </c>
      <c r="AA3" s="29" t="s">
        <v>52</v>
      </c>
    </row>
    <row r="4" spans="2:27" ht="19.5" thickBot="1">
      <c r="B4" s="18">
        <v>44986</v>
      </c>
      <c r="C4" s="19">
        <v>39572</v>
      </c>
      <c r="D4" s="20">
        <v>0.33900000000000002</v>
      </c>
      <c r="E4" s="19">
        <v>4025</v>
      </c>
      <c r="F4" s="20">
        <v>0.22700000000000001</v>
      </c>
      <c r="G4" s="19">
        <v>3532</v>
      </c>
      <c r="H4" s="20">
        <v>0.25600000000000001</v>
      </c>
      <c r="I4" s="19">
        <v>2443</v>
      </c>
      <c r="J4" s="21">
        <v>-0.76400000000000001</v>
      </c>
      <c r="K4" s="22" t="s">
        <v>45</v>
      </c>
      <c r="L4" s="28" t="s">
        <v>46</v>
      </c>
      <c r="N4" s="37">
        <v>44986</v>
      </c>
      <c r="O4" s="38" t="s">
        <v>58</v>
      </c>
      <c r="P4" s="74">
        <v>45321</v>
      </c>
      <c r="Q4" s="18">
        <v>45261</v>
      </c>
      <c r="R4" s="56" t="s">
        <v>39</v>
      </c>
      <c r="S4" s="19">
        <v>8252</v>
      </c>
      <c r="T4" s="20">
        <v>3.8740000000000001</v>
      </c>
      <c r="U4" s="19">
        <v>1321</v>
      </c>
      <c r="V4" s="20">
        <v>7.8659999999999997</v>
      </c>
      <c r="W4" s="19">
        <v>1219</v>
      </c>
      <c r="X4" s="20">
        <v>9.77</v>
      </c>
      <c r="Y4" s="62">
        <v>858</v>
      </c>
      <c r="Z4" s="20">
        <v>38</v>
      </c>
      <c r="AA4" s="28" t="s">
        <v>53</v>
      </c>
    </row>
    <row r="5" spans="2:27" ht="19.5" thickBot="1">
      <c r="B5" s="23">
        <v>45352</v>
      </c>
      <c r="C5" s="24">
        <v>54146</v>
      </c>
      <c r="D5" s="26">
        <v>0.36799999999999999</v>
      </c>
      <c r="E5" s="24">
        <v>5310</v>
      </c>
      <c r="F5" s="26">
        <v>0.31900000000000001</v>
      </c>
      <c r="G5" s="24">
        <v>4944</v>
      </c>
      <c r="H5" s="26">
        <v>0.4</v>
      </c>
      <c r="I5" s="24">
        <v>3447</v>
      </c>
      <c r="J5" s="26">
        <v>0.41099999999999998</v>
      </c>
      <c r="K5" s="27" t="s">
        <v>47</v>
      </c>
      <c r="L5" s="29" t="s">
        <v>48</v>
      </c>
      <c r="N5" s="37">
        <v>45352</v>
      </c>
      <c r="O5" s="38" t="s">
        <v>59</v>
      </c>
      <c r="P5" s="74">
        <v>45408</v>
      </c>
      <c r="Q5" s="23">
        <v>45352</v>
      </c>
      <c r="R5" s="60" t="s">
        <v>40</v>
      </c>
      <c r="S5" s="24">
        <v>19195</v>
      </c>
      <c r="T5" s="25">
        <v>-3.3000000000000002E-2</v>
      </c>
      <c r="U5" s="24">
        <v>1389</v>
      </c>
      <c r="V5" s="25">
        <v>-0.35499999999999998</v>
      </c>
      <c r="W5" s="24">
        <v>1277</v>
      </c>
      <c r="X5" s="25">
        <v>-0.377</v>
      </c>
      <c r="Y5" s="61">
        <v>862</v>
      </c>
      <c r="Z5" s="25">
        <v>-0.39400000000000002</v>
      </c>
      <c r="AA5" s="29" t="s">
        <v>54</v>
      </c>
    </row>
    <row r="6" spans="2:27" ht="19.5" thickBot="1">
      <c r="B6" s="56" t="s">
        <v>49</v>
      </c>
      <c r="C6" s="19">
        <v>54500</v>
      </c>
      <c r="D6" s="20">
        <v>7.0000000000000001E-3</v>
      </c>
      <c r="E6" s="19">
        <v>5700</v>
      </c>
      <c r="F6" s="20">
        <v>7.2999999999999995E-2</v>
      </c>
      <c r="G6" s="19">
        <v>5300</v>
      </c>
      <c r="H6" s="20">
        <v>7.1999999999999995E-2</v>
      </c>
      <c r="I6" s="19">
        <v>3650</v>
      </c>
      <c r="J6" s="20">
        <v>5.8999999999999997E-2</v>
      </c>
      <c r="K6" s="22" t="s">
        <v>50</v>
      </c>
      <c r="L6" s="28" t="s">
        <v>32</v>
      </c>
      <c r="N6" s="39" t="s">
        <v>60</v>
      </c>
      <c r="O6" s="38" t="s">
        <v>59</v>
      </c>
      <c r="P6" s="74">
        <v>45502</v>
      </c>
      <c r="Q6" s="18">
        <v>45444</v>
      </c>
      <c r="R6" s="56" t="s">
        <v>34</v>
      </c>
      <c r="S6" s="19">
        <v>2470</v>
      </c>
      <c r="T6" s="21">
        <v>-0.80900000000000005</v>
      </c>
      <c r="U6" s="19">
        <v>1223</v>
      </c>
      <c r="V6" s="20">
        <v>0.13900000000000001</v>
      </c>
      <c r="W6" s="19">
        <v>1207</v>
      </c>
      <c r="X6" s="20">
        <v>0.14699999999999999</v>
      </c>
      <c r="Y6" s="62">
        <v>817</v>
      </c>
      <c r="Z6" s="20">
        <v>8.7999999999999995E-2</v>
      </c>
      <c r="AA6" s="28" t="s">
        <v>55</v>
      </c>
    </row>
    <row r="7" spans="2:27" ht="19.5" thickBot="1">
      <c r="P7" s="74">
        <v>45594</v>
      </c>
      <c r="Q7" s="23">
        <v>45536</v>
      </c>
      <c r="R7" s="60" t="s">
        <v>35</v>
      </c>
      <c r="S7" s="24">
        <v>17911</v>
      </c>
      <c r="T7" s="26">
        <v>0.30199999999999999</v>
      </c>
      <c r="U7" s="24">
        <v>1761</v>
      </c>
      <c r="V7" s="26">
        <v>0.154</v>
      </c>
      <c r="W7" s="24">
        <v>1541</v>
      </c>
      <c r="X7" s="26">
        <v>0.104</v>
      </c>
      <c r="Y7" s="24">
        <v>1085</v>
      </c>
      <c r="Z7" s="26">
        <v>0.112</v>
      </c>
      <c r="AA7" s="29" t="s">
        <v>56</v>
      </c>
    </row>
    <row r="8" spans="2:27" ht="19.5" thickBot="1">
      <c r="P8" s="74">
        <v>45687</v>
      </c>
      <c r="Q8" s="18">
        <v>45627</v>
      </c>
      <c r="R8" s="56" t="s">
        <v>39</v>
      </c>
      <c r="S8" s="19">
        <v>11884</v>
      </c>
      <c r="T8" s="20">
        <v>0.44</v>
      </c>
      <c r="U8" s="19">
        <v>1846</v>
      </c>
      <c r="V8" s="20">
        <v>0.39700000000000002</v>
      </c>
      <c r="W8" s="19">
        <v>1705</v>
      </c>
      <c r="X8" s="20">
        <v>0.39900000000000002</v>
      </c>
      <c r="Y8" s="19">
        <v>1186</v>
      </c>
      <c r="Z8" s="20">
        <v>0.38200000000000001</v>
      </c>
      <c r="AA8" s="28" t="s">
        <v>57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2025-03-26T04:39:07Z</dcterms:created>
  <dcterms:modified xsi:type="dcterms:W3CDTF">2025-03-26T04:42:29Z</dcterms:modified>
</cp:coreProperties>
</file>