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52D1915B-17FD-412E-8AEE-2127041747E1}" xr6:coauthVersionLast="47" xr6:coauthVersionMax="47" xr10:uidLastSave="{00000000-0000-0000-0000-000000000000}"/>
  <bookViews>
    <workbookView xWindow="1170" yWindow="270" windowWidth="26280" windowHeight="15285" xr2:uid="{00000000-000D-0000-FFFF-FFFF00000000}"/>
  </bookViews>
  <sheets>
    <sheet name="テンプレート" sheetId="3" r:id="rId1"/>
    <sheet name="コピー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J16" i="3"/>
  <c r="H16" i="3"/>
  <c r="F16" i="3"/>
  <c r="A12" i="3"/>
  <c r="G18" i="3"/>
  <c r="N16" i="3"/>
  <c r="K16" i="3"/>
  <c r="I16" i="3"/>
  <c r="G16" i="3"/>
  <c r="C25" i="3"/>
  <c r="D25" i="3"/>
  <c r="E25" i="3"/>
  <c r="F25" i="3"/>
  <c r="K25" i="3" s="1"/>
  <c r="H25" i="3"/>
  <c r="J25" i="3"/>
  <c r="L25" i="3"/>
  <c r="C26" i="3"/>
  <c r="D26" i="3"/>
  <c r="E26" i="3"/>
  <c r="F26" i="3"/>
  <c r="H26" i="3"/>
  <c r="I26" i="3"/>
  <c r="J26" i="3"/>
  <c r="K26" i="3" s="1"/>
  <c r="L26" i="3"/>
  <c r="C27" i="3"/>
  <c r="D27" i="3"/>
  <c r="E27" i="3"/>
  <c r="F27" i="3"/>
  <c r="K27" i="3" s="1"/>
  <c r="H27" i="3"/>
  <c r="I27" i="3"/>
  <c r="J27" i="3"/>
  <c r="L27" i="3"/>
  <c r="C24" i="3"/>
  <c r="D24" i="3"/>
  <c r="E24" i="3"/>
  <c r="F24" i="3"/>
  <c r="K24" i="3" s="1"/>
  <c r="H24" i="3"/>
  <c r="J24" i="3"/>
  <c r="L24" i="3"/>
  <c r="T15" i="3"/>
  <c r="U2" i="3"/>
  <c r="T2" i="3"/>
  <c r="S2" i="3"/>
  <c r="R2" i="3"/>
  <c r="P2" i="3"/>
  <c r="M2" i="3"/>
  <c r="H2" i="3"/>
  <c r="E15" i="3"/>
  <c r="E2" i="3" s="1"/>
  <c r="F15" i="3"/>
  <c r="G15" i="3" s="1"/>
  <c r="G2" i="3" s="1"/>
  <c r="H15" i="3"/>
  <c r="J15" i="3"/>
  <c r="J2" i="3" s="1"/>
  <c r="L15" i="3"/>
  <c r="N15" i="3" s="1"/>
  <c r="M15" i="3"/>
  <c r="O15" i="3"/>
  <c r="P15" i="3"/>
  <c r="Q15" i="3" s="1"/>
  <c r="T14" i="3"/>
  <c r="E14" i="3"/>
  <c r="F14" i="3"/>
  <c r="H14" i="3"/>
  <c r="J14" i="3"/>
  <c r="L14" i="3"/>
  <c r="N14" i="3" s="1"/>
  <c r="M14" i="3"/>
  <c r="O14" i="3" s="1"/>
  <c r="P14" i="3"/>
  <c r="Q14" i="3" s="1"/>
  <c r="E13" i="3"/>
  <c r="F13" i="3"/>
  <c r="H13" i="3"/>
  <c r="J13" i="3"/>
  <c r="L13" i="3"/>
  <c r="N13" i="3" s="1"/>
  <c r="M13" i="3"/>
  <c r="O13" i="3" s="1"/>
  <c r="P13" i="3"/>
  <c r="Q13" i="3"/>
  <c r="T13" i="3"/>
  <c r="T12" i="3"/>
  <c r="P12" i="3"/>
  <c r="Q12" i="3" s="1"/>
  <c r="E12" i="3"/>
  <c r="F12" i="3"/>
  <c r="H12" i="3"/>
  <c r="J12" i="3"/>
  <c r="L12" i="3"/>
  <c r="M12" i="3"/>
  <c r="O12" i="3" s="1"/>
  <c r="I25" i="3" l="1"/>
  <c r="I24" i="3"/>
  <c r="C15" i="3"/>
  <c r="K15" i="3"/>
  <c r="K2" i="3" s="1"/>
  <c r="F2" i="3"/>
  <c r="L2" i="3"/>
  <c r="I15" i="3"/>
  <c r="I2" i="3" s="1"/>
  <c r="I13" i="3"/>
  <c r="G13" i="3"/>
  <c r="G14" i="3"/>
  <c r="C13" i="3"/>
  <c r="C14" i="3"/>
  <c r="K13" i="3"/>
  <c r="K14" i="3"/>
  <c r="I14" i="3"/>
  <c r="K12" i="3"/>
  <c r="C12" i="3"/>
  <c r="I12" i="3"/>
  <c r="N12" i="3" l="1"/>
  <c r="T11" i="3" l="1"/>
  <c r="F11" i="3"/>
  <c r="G12" i="3" s="1"/>
  <c r="H11" i="3"/>
  <c r="J11" i="3"/>
  <c r="L11" i="3"/>
  <c r="N11" i="3" s="1"/>
  <c r="M11" i="3"/>
  <c r="O11" i="3" s="1"/>
  <c r="E11" i="3"/>
  <c r="I11" i="3" l="1"/>
  <c r="C11" i="3"/>
  <c r="C16" i="3" s="1"/>
  <c r="C17" i="3" s="1"/>
  <c r="C18" i="3" s="1"/>
  <c r="C19" i="3" s="1"/>
  <c r="C20" i="3" s="1"/>
  <c r="C21" i="3" s="1"/>
  <c r="K11" i="3"/>
  <c r="N18" i="3"/>
  <c r="N19" i="3" s="1"/>
  <c r="N20" i="3" s="1"/>
  <c r="N21" i="3" s="1"/>
  <c r="E5" i="3" s="1"/>
  <c r="K18" i="3"/>
  <c r="K19" i="3" s="1"/>
  <c r="K20" i="3" s="1"/>
  <c r="K21" i="3" s="1"/>
  <c r="E4" i="3" s="1"/>
  <c r="I18" i="3"/>
  <c r="I19" i="3" s="1"/>
  <c r="I20" i="3" s="1"/>
  <c r="I21" i="3" s="1"/>
  <c r="G19" i="3"/>
  <c r="G20" i="3" s="1"/>
  <c r="G21" i="3" s="1"/>
  <c r="E3" i="3" s="1"/>
  <c r="P9" i="3" l="1"/>
  <c r="P10" i="3"/>
  <c r="P11" i="3"/>
  <c r="Q11" i="3" s="1"/>
  <c r="F17" i="3" l="1"/>
  <c r="H17" i="3" l="1"/>
  <c r="F18" i="3"/>
  <c r="J17" i="3"/>
  <c r="L17" i="3" s="1"/>
  <c r="B17" i="3" s="1"/>
  <c r="M9" i="3"/>
  <c r="M10" i="3"/>
  <c r="L9" i="3"/>
  <c r="L10" i="3"/>
  <c r="J9" i="3"/>
  <c r="J10" i="3"/>
  <c r="H9" i="3"/>
  <c r="H10" i="3"/>
  <c r="F9" i="3"/>
  <c r="F10" i="3"/>
  <c r="G11" i="3" s="1"/>
  <c r="E9" i="3"/>
  <c r="E10" i="3"/>
  <c r="H18" i="3" l="1"/>
  <c r="J18" i="3"/>
  <c r="L18" i="3" s="1"/>
  <c r="B18" i="3" s="1"/>
  <c r="F19" i="3"/>
  <c r="C9" i="3"/>
  <c r="I9" i="3"/>
  <c r="C10" i="3"/>
  <c r="K10" i="3"/>
  <c r="I10" i="3"/>
  <c r="K9" i="3"/>
  <c r="G10" i="3"/>
  <c r="Q9" i="3"/>
  <c r="Q10" i="3"/>
  <c r="O9" i="3"/>
  <c r="O10" i="3"/>
  <c r="F20" i="3" l="1"/>
  <c r="J19" i="3"/>
  <c r="L19" i="3" s="1"/>
  <c r="B19" i="3" s="1"/>
  <c r="H19" i="3"/>
  <c r="I8" i="3"/>
  <c r="G8" i="3"/>
  <c r="K8" i="3"/>
  <c r="O8" i="3"/>
  <c r="N10" i="3"/>
  <c r="N9" i="3"/>
  <c r="F21" i="3" l="1"/>
  <c r="H20" i="3"/>
  <c r="J20" i="3"/>
  <c r="L20" i="3" s="1"/>
  <c r="B20" i="3" s="1"/>
  <c r="N8" i="3"/>
  <c r="E6" i="3" l="1"/>
  <c r="D20" i="3"/>
  <c r="E7" i="3" s="1"/>
  <c r="H21" i="3"/>
  <c r="J21" i="3"/>
  <c r="L21" i="3" s="1"/>
  <c r="B21" i="3" s="1"/>
  <c r="O2" i="3"/>
  <c r="N2" i="3"/>
  <c r="A6" i="3"/>
  <c r="Q2" i="3"/>
</calcChain>
</file>

<file path=xl/sharedStrings.xml><?xml version="1.0" encoding="utf-8"?>
<sst xmlns="http://schemas.openxmlformats.org/spreadsheetml/2006/main" count="106" uniqueCount="78">
  <si>
    <t>売り上げ高</t>
    <rPh sb="0" eb="1">
      <t>ウ</t>
    </rPh>
    <rPh sb="2" eb="3">
      <t>ア</t>
    </rPh>
    <rPh sb="4" eb="5">
      <t>ダカ</t>
    </rPh>
    <phoneticPr fontId="3"/>
  </si>
  <si>
    <t>決算日</t>
    <rPh sb="0" eb="2">
      <t>ケッサン</t>
    </rPh>
    <rPh sb="2" eb="3">
      <t>ビ</t>
    </rPh>
    <phoneticPr fontId="3"/>
  </si>
  <si>
    <t>単位
（百万円）</t>
    <rPh sb="0" eb="2">
      <t>タンイ</t>
    </rPh>
    <rPh sb="4" eb="7">
      <t>ヒャクマンエン</t>
    </rPh>
    <phoneticPr fontId="3"/>
  </si>
  <si>
    <t>営業利益</t>
    <rPh sb="0" eb="2">
      <t>エイギョウ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</si>
  <si>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</si>
  <si>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営業利益率</t>
    <rPh sb="0" eb="2">
      <t>エイギョウ</t>
    </rPh>
    <rPh sb="2" eb="4">
      <t>リエキ</t>
    </rPh>
    <rPh sb="4" eb="5">
      <t>リツ</t>
    </rPh>
    <phoneticPr fontId="3"/>
  </si>
  <si>
    <t>EPS</t>
    <phoneticPr fontId="3"/>
  </si>
  <si>
    <t>BPS</t>
    <phoneticPr fontId="3"/>
  </si>
  <si>
    <t>株価</t>
    <rPh sb="0" eb="2">
      <t>カブカ</t>
    </rPh>
    <phoneticPr fontId="3"/>
  </si>
  <si>
    <t>売り上げ</t>
    <rPh sb="0" eb="1">
      <t>ウ</t>
    </rPh>
    <rPh sb="2" eb="3">
      <t>ア</t>
    </rPh>
    <phoneticPr fontId="3"/>
  </si>
  <si>
    <t>利益</t>
    <rPh sb="0" eb="2">
      <t>リエキ</t>
    </rPh>
    <phoneticPr fontId="3"/>
  </si>
  <si>
    <t>PER</t>
    <phoneticPr fontId="3"/>
  </si>
  <si>
    <t>PBR</t>
    <phoneticPr fontId="3"/>
  </si>
  <si>
    <t>配当</t>
    <rPh sb="0" eb="2">
      <t>ハイトウ</t>
    </rPh>
    <phoneticPr fontId="3"/>
  </si>
  <si>
    <t>配当率</t>
    <rPh sb="0" eb="2">
      <t>ハイトウ</t>
    </rPh>
    <rPh sb="2" eb="3">
      <t>リツ</t>
    </rPh>
    <phoneticPr fontId="3"/>
  </si>
  <si>
    <t>平均値</t>
    <rPh sb="0" eb="3">
      <t>ヘイキンチ</t>
    </rPh>
    <phoneticPr fontId="3"/>
  </si>
  <si>
    <t>決算期</t>
    <rPh sb="0" eb="3">
      <t>ケッサンキ</t>
    </rPh>
    <phoneticPr fontId="3"/>
  </si>
  <si>
    <t>売上高</t>
    <rPh sb="0" eb="2">
      <t>ウリアゲ</t>
    </rPh>
    <rPh sb="2" eb="3">
      <t>ダカ</t>
    </rPh>
    <phoneticPr fontId="3"/>
  </si>
  <si>
    <t>前期比</t>
    <rPh sb="0" eb="3">
      <t>ゼンキヒ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</si>
  <si>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</si>
  <si>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</si>
  <si>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</si>
  <si>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EPS</t>
    <phoneticPr fontId="3"/>
  </si>
  <si>
    <t>BPS</t>
    <phoneticPr fontId="3"/>
  </si>
  <si>
    <t>配当</t>
    <rPh sb="0" eb="2">
      <t>ハイトウ</t>
    </rPh>
    <phoneticPr fontId="3"/>
  </si>
  <si>
    <t>売り上げ成長率</t>
    <rPh sb="0" eb="1">
      <t>ウ</t>
    </rPh>
    <rPh sb="2" eb="3">
      <t>ア</t>
    </rPh>
    <rPh sb="4" eb="7">
      <t>セイチョウリツ</t>
    </rPh>
    <phoneticPr fontId="3"/>
  </si>
  <si>
    <t>当期利益率</t>
    <rPh sb="0" eb="2">
      <t>トウキ</t>
    </rPh>
    <rPh sb="2" eb="4">
      <t>リエキ</t>
    </rPh>
    <rPh sb="4" eb="5">
      <t>リツ</t>
    </rPh>
    <phoneticPr fontId="3"/>
  </si>
  <si>
    <t>株数</t>
    <rPh sb="0" eb="2">
      <t>カブスウ</t>
    </rPh>
    <phoneticPr fontId="3"/>
  </si>
  <si>
    <t>売り上げ成長率</t>
    <phoneticPr fontId="3"/>
  </si>
  <si>
    <t>当期利益率</t>
    <phoneticPr fontId="3"/>
  </si>
  <si>
    <t>PER</t>
    <phoneticPr fontId="3"/>
  </si>
  <si>
    <t>5年後株価</t>
    <phoneticPr fontId="3"/>
  </si>
  <si>
    <t>5年後株価増加率</t>
    <phoneticPr fontId="3"/>
  </si>
  <si>
    <r>
      <t>－</t>
    </r>
    <r>
      <rPr>
        <sz val="8"/>
        <color rgb="FF666666"/>
        <rFont val="Inherit"/>
        <family val="2"/>
      </rPr>
      <t>円</t>
    </r>
  </si>
  <si>
    <r>
      <t>－</t>
    </r>
    <r>
      <rPr>
        <sz val="8"/>
        <color rgb="FF666666"/>
        <rFont val="Inherit"/>
        <family val="2"/>
      </rPr>
      <t>%</t>
    </r>
  </si>
  <si>
    <t>1Q</t>
  </si>
  <si>
    <t>2Q</t>
  </si>
  <si>
    <t>3Q</t>
  </si>
  <si>
    <t>総資産</t>
    <rPh sb="0" eb="3">
      <t>ソウシサン</t>
    </rPh>
    <phoneticPr fontId="3"/>
  </si>
  <si>
    <t>自己資本</t>
    <rPh sb="0" eb="4">
      <t>ジコシホン</t>
    </rPh>
    <phoneticPr fontId="3"/>
  </si>
  <si>
    <t>本</t>
  </si>
  <si>
    <t>純有利子負債</t>
    <rPh sb="0" eb="6">
      <t>ジュンユウリシフサイ</t>
    </rPh>
    <phoneticPr fontId="3"/>
  </si>
  <si>
    <t>40.00 円</t>
  </si>
  <si>
    <t>48.00 円</t>
  </si>
  <si>
    <t>55.00 円</t>
  </si>
  <si>
    <t>7374 コンフィデンス・インターワークス</t>
    <phoneticPr fontId="3"/>
  </si>
  <si>
    <r>
      <t>24.5</t>
    </r>
    <r>
      <rPr>
        <sz val="8"/>
        <color rgb="FF666666"/>
        <rFont val="Inherit"/>
        <family val="2"/>
      </rPr>
      <t>円</t>
    </r>
  </si>
  <si>
    <r>
      <t>28.7</t>
    </r>
    <r>
      <rPr>
        <sz val="8"/>
        <color rgb="FF666666"/>
        <rFont val="Inherit"/>
        <family val="2"/>
      </rPr>
      <t>円</t>
    </r>
  </si>
  <si>
    <r>
      <t>25.7</t>
    </r>
    <r>
      <rPr>
        <sz val="8"/>
        <color rgb="FF666666"/>
        <rFont val="Inherit"/>
        <family val="2"/>
      </rPr>
      <t>円</t>
    </r>
  </si>
  <si>
    <r>
      <t>17.9</t>
    </r>
    <r>
      <rPr>
        <sz val="8"/>
        <color rgb="FF666666"/>
        <rFont val="Inherit"/>
        <family val="2"/>
      </rPr>
      <t>円</t>
    </r>
  </si>
  <si>
    <r>
      <t>26.2</t>
    </r>
    <r>
      <rPr>
        <sz val="8"/>
        <color rgb="FF666666"/>
        <rFont val="Inherit"/>
        <family val="2"/>
      </rPr>
      <t>円</t>
    </r>
  </si>
  <si>
    <r>
      <t>26.7</t>
    </r>
    <r>
      <rPr>
        <sz val="8"/>
        <color rgb="FF666666"/>
        <rFont val="Inherit"/>
        <family val="2"/>
      </rPr>
      <t>円</t>
    </r>
  </si>
  <si>
    <r>
      <t>32.9</t>
    </r>
    <r>
      <rPr>
        <sz val="8"/>
        <color rgb="FF666666"/>
        <rFont val="Inherit"/>
        <family val="2"/>
      </rPr>
      <t>円</t>
    </r>
  </si>
  <si>
    <r>
      <t>27.9</t>
    </r>
    <r>
      <rPr>
        <sz val="8"/>
        <color rgb="FF666666"/>
        <rFont val="Inherit"/>
        <family val="2"/>
      </rPr>
      <t>円</t>
    </r>
  </si>
  <si>
    <r>
      <t>35.0</t>
    </r>
    <r>
      <rPr>
        <sz val="8"/>
        <color rgb="FF666666"/>
        <rFont val="Inherit"/>
        <family val="2"/>
      </rPr>
      <t>円</t>
    </r>
  </si>
  <si>
    <r>
      <t>9.3</t>
    </r>
    <r>
      <rPr>
        <sz val="8"/>
        <color rgb="FF666666"/>
        <rFont val="Inherit"/>
        <family val="2"/>
      </rPr>
      <t>円</t>
    </r>
  </si>
  <si>
    <r>
      <t>91.3</t>
    </r>
    <r>
      <rPr>
        <sz val="8"/>
        <color rgb="FF666666"/>
        <rFont val="Inherit"/>
        <family val="2"/>
      </rPr>
      <t>円</t>
    </r>
  </si>
  <si>
    <r>
      <t>41.8</t>
    </r>
    <r>
      <rPr>
        <sz val="8"/>
        <color rgb="FF666666"/>
        <rFont val="Inherit"/>
        <family val="2"/>
      </rPr>
      <t>円</t>
    </r>
  </si>
  <si>
    <r>
      <t>62.6</t>
    </r>
    <r>
      <rPr>
        <sz val="8"/>
        <color rgb="FF666666"/>
        <rFont val="Inherit"/>
        <family val="2"/>
      </rPr>
      <t>円</t>
    </r>
  </si>
  <si>
    <r>
      <t>104.1</t>
    </r>
    <r>
      <rPr>
        <sz val="8"/>
        <color rgb="FF666666"/>
        <rFont val="Inherit"/>
        <family val="2"/>
      </rPr>
      <t>円</t>
    </r>
  </si>
  <si>
    <r>
      <t>83.1</t>
    </r>
    <r>
      <rPr>
        <sz val="8"/>
        <color rgb="FF666666"/>
        <rFont val="Inherit"/>
        <family val="2"/>
      </rPr>
      <t>円</t>
    </r>
  </si>
  <si>
    <r>
      <t>269.3</t>
    </r>
    <r>
      <rPr>
        <sz val="8"/>
        <color rgb="FF666666"/>
        <rFont val="Inherit"/>
        <family val="2"/>
      </rPr>
      <t>円</t>
    </r>
  </si>
  <si>
    <r>
      <t>96.8</t>
    </r>
    <r>
      <rPr>
        <sz val="8"/>
        <color rgb="FF666666"/>
        <rFont val="Inherit"/>
        <family val="2"/>
      </rPr>
      <t>円</t>
    </r>
  </si>
  <si>
    <r>
      <t>328.8</t>
    </r>
    <r>
      <rPr>
        <sz val="8"/>
        <color rgb="FF666666"/>
        <rFont val="Inherit"/>
        <family val="2"/>
      </rPr>
      <t>円</t>
    </r>
  </si>
  <si>
    <r>
      <t>113.7</t>
    </r>
    <r>
      <rPr>
        <sz val="8"/>
        <color rgb="FF666666"/>
        <rFont val="Inherit"/>
        <family val="2"/>
      </rPr>
      <t>円</t>
    </r>
  </si>
  <si>
    <r>
      <t>970.5</t>
    </r>
    <r>
      <rPr>
        <sz val="8"/>
        <color rgb="FF666666"/>
        <rFont val="Inherit"/>
        <family val="2"/>
      </rPr>
      <t>円</t>
    </r>
  </si>
  <si>
    <r>
      <t>34.6</t>
    </r>
    <r>
      <rPr>
        <sz val="8"/>
        <color rgb="FF666666"/>
        <rFont val="Inherit"/>
        <family val="2"/>
      </rPr>
      <t>円</t>
    </r>
  </si>
  <si>
    <r>
      <t>2024/12 </t>
    </r>
    <r>
      <rPr>
        <sz val="9"/>
        <color rgb="FFFF0000"/>
        <rFont val="Inherit"/>
        <family val="2"/>
      </rPr>
      <t>New</t>
    </r>
  </si>
  <si>
    <t>65.00 円</t>
  </si>
  <si>
    <t>2026/03(予)</t>
  </si>
  <si>
    <t>75.00 円</t>
  </si>
  <si>
    <r>
      <t>168.4</t>
    </r>
    <r>
      <rPr>
        <sz val="8"/>
        <color rgb="FF666666"/>
        <rFont val="Inherit"/>
        <family val="2"/>
      </rPr>
      <t>円</t>
    </r>
  </si>
  <si>
    <t>2026/03予</t>
  </si>
  <si>
    <r>
      <t>29.8</t>
    </r>
    <r>
      <rPr>
        <sz val="8"/>
        <color rgb="FF666666"/>
        <rFont val="Inherit"/>
        <family val="2"/>
      </rPr>
      <t>円</t>
    </r>
  </si>
  <si>
    <r>
      <t>936.1</t>
    </r>
    <r>
      <rPr>
        <sz val="8"/>
        <color rgb="FF666666"/>
        <rFont val="Inherit"/>
        <family val="2"/>
      </rPr>
      <t>円</t>
    </r>
  </si>
  <si>
    <r>
      <t>153.1</t>
    </r>
    <r>
      <rPr>
        <sz val="8"/>
        <color rgb="FF666666"/>
        <rFont val="Inherit"/>
        <family val="2"/>
      </rPr>
      <t>円</t>
    </r>
  </si>
  <si>
    <t>－</t>
  </si>
  <si>
    <r>
      <t>37.7</t>
    </r>
    <r>
      <rPr>
        <sz val="8"/>
        <color rgb="FF666666"/>
        <rFont val="Inherit"/>
        <family val="2"/>
      </rPr>
      <t>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</si>
</sst>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%"/>
    <numFmt numFmtId="178" formatCode="0.0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rgb="FF666666"/>
      <name val="Inherit"/>
      <family val="2"/>
    </font>
    <font>
      <sz val="9"/>
      <color rgb="FFFF0000"/>
      <name val="Inherit"/>
      <family val="2"/>
    </font>
    <font>
      <sz val="9"/>
      <color rgb="FF333333"/>
      <name val="Inherit"/>
      <family val="2"/>
    </font>
    <font>
      <b/>
      <sz val="9"/>
      <color rgb="FF333333"/>
      <name val="Inherit"/>
      <family val="2"/>
    </font>
    <font>
      <sz val="8"/>
      <color theme="1"/>
      <name val="Yu Gothic"/>
      <family val="2"/>
      <scheme val="minor"/>
    </font>
    <font>
      <b/>
      <sz val="11"/>
      <color theme="1"/>
      <name val="ＭＳ Ｐゴシック"/>
      <family val="3"/>
      <charset val="128"/>
    </font>
    <font>
      <b/>
      <sz val="9"/>
      <color rgb="FFFF0000"/>
      <name val="Inherit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DE9D9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FFCC"/>
        </stop>
      </gradientFill>
    </fill>
    <fill>
      <gradientFill type="path" left="0.5" right="0.5" top="0.5" bottom="0.5">
        <stop position="0">
          <color theme="0"/>
        </stop>
        <stop position="1">
          <color rgb="FFFF0000"/>
        </stop>
      </gradientFill>
    </fill>
    <fill>
      <gradientFill degree="180">
        <stop position="0">
          <color rgb="FFFFC000"/>
        </stop>
        <stop position="1">
          <color theme="0"/>
        </stop>
      </gradientFill>
    </fill>
    <fill>
      <patternFill patternType="solid">
        <fgColor rgb="FF00FFCC"/>
        <bgColor auto="1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 style="medium">
        <color rgb="FFC3C3C3"/>
      </left>
      <right/>
      <top style="medium">
        <color rgb="FFC3C3C3"/>
      </top>
      <bottom style="medium">
        <color rgb="FFC3C3C3"/>
      </bottom>
      <diagonal/>
    </border>
    <border>
      <left style="mediumDashed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/>
      <top style="medium">
        <color rgb="FFC3C3C3"/>
      </top>
      <bottom style="medium">
        <color rgb="FFC3C3C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2" fillId="0" borderId="0" xfId="2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8" fontId="2" fillId="4" borderId="0" xfId="0" applyNumberFormat="1" applyFont="1" applyFill="1" applyAlignment="1">
      <alignment vertical="center"/>
    </xf>
    <xf numFmtId="177" fontId="2" fillId="4" borderId="0" xfId="2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" fontId="11" fillId="6" borderId="2" xfId="0" applyNumberFormat="1" applyFont="1" applyFill="1" applyBorder="1" applyAlignment="1">
      <alignment horizontal="left" vertical="center"/>
    </xf>
    <xf numFmtId="3" fontId="12" fillId="6" borderId="3" xfId="0" applyNumberFormat="1" applyFont="1" applyFill="1" applyBorder="1" applyAlignment="1">
      <alignment horizontal="right" vertical="center"/>
    </xf>
    <xf numFmtId="10" fontId="11" fillId="6" borderId="4" xfId="0" applyNumberFormat="1" applyFont="1" applyFill="1" applyBorder="1" applyAlignment="1">
      <alignment horizontal="right" vertical="center"/>
    </xf>
    <xf numFmtId="10" fontId="10" fillId="6" borderId="4" xfId="0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17" fontId="11" fillId="7" borderId="2" xfId="0" applyNumberFormat="1" applyFont="1" applyFill="1" applyBorder="1" applyAlignment="1">
      <alignment horizontal="left" vertical="center"/>
    </xf>
    <xf numFmtId="3" fontId="12" fillId="7" borderId="3" xfId="0" applyNumberFormat="1" applyFont="1" applyFill="1" applyBorder="1" applyAlignment="1">
      <alignment horizontal="right" vertical="center"/>
    </xf>
    <xf numFmtId="10" fontId="10" fillId="7" borderId="4" xfId="0" applyNumberFormat="1" applyFont="1" applyFill="1" applyBorder="1" applyAlignment="1">
      <alignment horizontal="right" vertical="center"/>
    </xf>
    <xf numFmtId="10" fontId="11" fillId="7" borderId="4" xfId="0" applyNumberFormat="1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8" fontId="2" fillId="8" borderId="0" xfId="1" applyFont="1" applyFill="1" applyAlignment="1">
      <alignment vertical="center"/>
    </xf>
    <xf numFmtId="178" fontId="2" fillId="8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1" fillId="9" borderId="5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left" vertical="center" wrapText="1"/>
    </xf>
    <xf numFmtId="38" fontId="2" fillId="11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177" fontId="14" fillId="12" borderId="0" xfId="2" applyNumberFormat="1" applyFont="1" applyFill="1" applyAlignment="1">
      <alignment horizontal="center" vertical="center"/>
    </xf>
    <xf numFmtId="38" fontId="2" fillId="4" borderId="0" xfId="1" applyFont="1" applyFill="1" applyAlignment="1">
      <alignment horizontal="center" vertical="center"/>
    </xf>
    <xf numFmtId="177" fontId="2" fillId="3" borderId="0" xfId="2" applyNumberFormat="1" applyFont="1" applyFill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177" fontId="2" fillId="0" borderId="0" xfId="2" applyNumberFormat="1" applyFont="1" applyAlignment="1">
      <alignment horizontal="center" vertical="center"/>
    </xf>
    <xf numFmtId="177" fontId="2" fillId="13" borderId="9" xfId="0" applyNumberFormat="1" applyFont="1" applyFill="1" applyBorder="1" applyAlignment="1">
      <alignment vertical="center"/>
    </xf>
    <xf numFmtId="177" fontId="2" fillId="13" borderId="11" xfId="0" applyNumberFormat="1" applyFont="1" applyFill="1" applyBorder="1" applyAlignment="1">
      <alignment vertical="center"/>
    </xf>
    <xf numFmtId="38" fontId="2" fillId="13" borderId="11" xfId="0" applyNumberFormat="1" applyFont="1" applyFill="1" applyBorder="1" applyAlignment="1">
      <alignment vertical="center"/>
    </xf>
    <xf numFmtId="177" fontId="2" fillId="13" borderId="14" xfId="0" applyNumberFormat="1" applyFont="1" applyFill="1" applyBorder="1" applyAlignment="1">
      <alignment vertical="center"/>
    </xf>
    <xf numFmtId="9" fontId="2" fillId="0" borderId="0" xfId="2" applyFont="1" applyAlignment="1">
      <alignment vertical="center"/>
    </xf>
    <xf numFmtId="0" fontId="2" fillId="0" borderId="0" xfId="0" applyFont="1" applyAlignment="1">
      <alignment vertical="top"/>
    </xf>
    <xf numFmtId="0" fontId="11" fillId="6" borderId="4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left" vertical="center"/>
    </xf>
    <xf numFmtId="56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38" fontId="5" fillId="14" borderId="0" xfId="1" applyFont="1" applyFill="1" applyAlignment="1">
      <alignment vertical="center"/>
    </xf>
    <xf numFmtId="177" fontId="2" fillId="11" borderId="0" xfId="2" applyNumberFormat="1" applyFont="1" applyFill="1" applyAlignment="1">
      <alignment vertical="center"/>
    </xf>
    <xf numFmtId="9" fontId="2" fillId="0" borderId="0" xfId="2" applyFont="1" applyFill="1" applyAlignment="1">
      <alignment horizontal="center" vertical="center"/>
    </xf>
    <xf numFmtId="38" fontId="8" fillId="4" borderId="0" xfId="1" applyFont="1" applyFill="1" applyAlignment="1">
      <alignment horizontal="center" vertical="center"/>
    </xf>
    <xf numFmtId="56" fontId="0" fillId="0" borderId="0" xfId="0" applyNumberFormat="1"/>
    <xf numFmtId="56" fontId="5" fillId="0" borderId="0" xfId="0" applyNumberFormat="1" applyFont="1" applyAlignment="1">
      <alignment vertical="center"/>
    </xf>
    <xf numFmtId="177" fontId="2" fillId="15" borderId="0" xfId="0" applyNumberFormat="1" applyFont="1" applyFill="1" applyAlignment="1">
      <alignment horizontal="center" vertical="center"/>
    </xf>
    <xf numFmtId="177" fontId="2" fillId="15" borderId="0" xfId="2" applyNumberFormat="1" applyFont="1" applyFill="1" applyAlignment="1">
      <alignment horizontal="center" vertical="center"/>
    </xf>
    <xf numFmtId="0" fontId="15" fillId="7" borderId="3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top" wrapText="1"/>
    </xf>
    <xf numFmtId="0" fontId="2" fillId="13" borderId="7" xfId="0" applyFont="1" applyFill="1" applyBorder="1" applyAlignment="1">
      <alignment vertical="center" wrapText="1"/>
    </xf>
    <xf numFmtId="0" fontId="2" fillId="13" borderId="8" xfId="0" applyFont="1" applyFill="1" applyBorder="1" applyAlignment="1">
      <alignment vertical="center" wrapText="1"/>
    </xf>
    <xf numFmtId="0" fontId="2" fillId="13" borderId="10" xfId="0" applyFont="1" applyFill="1" applyBorder="1" applyAlignment="1">
      <alignment vertical="center" wrapText="1"/>
    </xf>
    <xf numFmtId="0" fontId="2" fillId="13" borderId="0" xfId="0" applyFont="1" applyFill="1" applyAlignment="1">
      <alignment vertical="center" wrapText="1"/>
    </xf>
    <xf numFmtId="0" fontId="2" fillId="13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3232441689469E-2"/>
          <c:y val="4.2635658914728682E-2"/>
          <c:w val="0.83287634258483645"/>
          <c:h val="0.74132492113564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E-4E61-8CB9-4EC7B430F199}"/>
              </c:ext>
            </c:extLst>
          </c:dPt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テンプレート!$J$9:$J$21</c:f>
              <c:numCache>
                <c:formatCode>#,##0_);[Red]\(#,##0\)</c:formatCode>
                <c:ptCount val="13"/>
                <c:pt idx="0">
                  <c:v>59</c:v>
                </c:pt>
                <c:pt idx="1">
                  <c:v>-282</c:v>
                </c:pt>
                <c:pt idx="2">
                  <c:v>399</c:v>
                </c:pt>
                <c:pt idx="3">
                  <c:v>530</c:v>
                </c:pt>
                <c:pt idx="4">
                  <c:v>617</c:v>
                </c:pt>
                <c:pt idx="5">
                  <c:v>725</c:v>
                </c:pt>
                <c:pt idx="6">
                  <c:v>1039</c:v>
                </c:pt>
                <c:pt idx="7">
                  <c:v>830</c:v>
                </c:pt>
                <c:pt idx="8">
                  <c:v>1059.6852000000001</c:v>
                </c:pt>
                <c:pt idx="9">
                  <c:v>1112.6694600000001</c:v>
                </c:pt>
                <c:pt idx="10">
                  <c:v>1168.3029330000002</c:v>
                </c:pt>
                <c:pt idx="11">
                  <c:v>1226.7180796500002</c:v>
                </c:pt>
                <c:pt idx="12">
                  <c:v>1288.0539836325001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109944"/>
        <c:axId val="600111256"/>
      </c:barChart>
      <c:lineChart>
        <c:grouping val="standard"/>
        <c:varyColors val="0"/>
        <c:ser>
          <c:idx val="1"/>
          <c:order val="1"/>
          <c:tx>
            <c:strRef>
              <c:f>テンプレート!$L$1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テンプレート!$L$9:$L$21</c:f>
              <c:numCache>
                <c:formatCode>0.0</c:formatCode>
                <c:ptCount val="13"/>
                <c:pt idx="0">
                  <c:v>9.3000000000000007</c:v>
                </c:pt>
                <c:pt idx="1">
                  <c:v>0</c:v>
                </c:pt>
                <c:pt idx="2">
                  <c:v>62.6</c:v>
                </c:pt>
                <c:pt idx="3">
                  <c:v>83.1</c:v>
                </c:pt>
                <c:pt idx="4">
                  <c:v>96.8</c:v>
                </c:pt>
                <c:pt idx="5">
                  <c:v>113.7</c:v>
                </c:pt>
                <c:pt idx="6">
                  <c:v>168.4</c:v>
                </c:pt>
                <c:pt idx="7" formatCode="#,##0_);[Red]\(#,##0\)">
                  <c:v>134</c:v>
                </c:pt>
                <c:pt idx="8">
                  <c:v>171.75263491819058</c:v>
                </c:pt>
                <c:pt idx="9">
                  <c:v>180.34026666410011</c:v>
                </c:pt>
                <c:pt idx="10">
                  <c:v>189.35727999730511</c:v>
                </c:pt>
                <c:pt idx="11">
                  <c:v>198.82514399717039</c:v>
                </c:pt>
                <c:pt idx="12">
                  <c:v>208.7664011970289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テンプレート!$P$1</c:f>
              <c:strCache>
                <c:ptCount val="1"/>
                <c:pt idx="0">
                  <c:v>配当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テンプレート!$P$9:$P$21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48</c:v>
                </c:pt>
                <c:pt idx="5">
                  <c:v>55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01-4B78-803E-92E584AF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102728"/>
        <c:axId val="600101088"/>
      </c:line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00101088"/>
        <c:scaling>
          <c:orientation val="minMax"/>
          <c:max val="245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2728"/>
        <c:crosses val="max"/>
        <c:crossBetween val="between"/>
        <c:majorUnit val="50"/>
      </c:valAx>
      <c:catAx>
        <c:axId val="6001027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0010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1897209657304"/>
          <c:y val="4.9791711815839544E-2"/>
          <c:w val="0.39483702835017964"/>
          <c:h val="6.502935687952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366537578048"/>
          <c:y val="2.1798365122615803E-2"/>
          <c:w val="0.81037466899104182"/>
          <c:h val="0.7463568552568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テンプレート!$F$1</c:f>
              <c:strCache>
                <c:ptCount val="1"/>
                <c:pt idx="0">
                  <c:v>売り上げ高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5-4AAA-AE12-D308F2FDFEF9}"/>
              </c:ext>
            </c:extLst>
          </c:dPt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テンプレート!$F$9:$F$21</c:f>
              <c:numCache>
                <c:formatCode>#,##0_);[Red]\(#,##0\)</c:formatCode>
                <c:ptCount val="13"/>
                <c:pt idx="0">
                  <c:v>2004</c:v>
                </c:pt>
                <c:pt idx="1">
                  <c:v>2604</c:v>
                </c:pt>
                <c:pt idx="2">
                  <c:v>3569</c:v>
                </c:pt>
                <c:pt idx="3">
                  <c:v>4425</c:v>
                </c:pt>
                <c:pt idx="4">
                  <c:v>5197</c:v>
                </c:pt>
                <c:pt idx="5">
                  <c:v>7488</c:v>
                </c:pt>
                <c:pt idx="6">
                  <c:v>8392</c:v>
                </c:pt>
                <c:pt idx="7">
                  <c:v>9432</c:v>
                </c:pt>
                <c:pt idx="8">
                  <c:v>9903.6</c:v>
                </c:pt>
                <c:pt idx="9">
                  <c:v>10398.780000000001</c:v>
                </c:pt>
                <c:pt idx="10">
                  <c:v>10918.719000000001</c:v>
                </c:pt>
                <c:pt idx="11">
                  <c:v>11464.654950000002</c:v>
                </c:pt>
                <c:pt idx="12">
                  <c:v>12037.887697500002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0109944"/>
        <c:axId val="600111256"/>
      </c:barChart>
      <c:barChart>
        <c:barDir val="col"/>
        <c:grouping val="clustered"/>
        <c:varyColors val="0"/>
        <c:ser>
          <c:idx val="1"/>
          <c:order val="1"/>
          <c:tx>
            <c:strRef>
              <c:f>テンプレート!$H$1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テンプレート!$H$9:$H$21</c:f>
              <c:numCache>
                <c:formatCode>#,##0_);[Red]\(#,##0\)</c:formatCode>
                <c:ptCount val="13"/>
                <c:pt idx="0">
                  <c:v>174</c:v>
                </c:pt>
                <c:pt idx="1">
                  <c:v>335</c:v>
                </c:pt>
                <c:pt idx="2">
                  <c:v>604</c:v>
                </c:pt>
                <c:pt idx="3">
                  <c:v>745</c:v>
                </c:pt>
                <c:pt idx="4">
                  <c:v>933</c:v>
                </c:pt>
                <c:pt idx="5">
                  <c:v>1195</c:v>
                </c:pt>
                <c:pt idx="6">
                  <c:v>1303</c:v>
                </c:pt>
                <c:pt idx="7">
                  <c:v>1352</c:v>
                </c:pt>
                <c:pt idx="8">
                  <c:v>1574.6724000000002</c:v>
                </c:pt>
                <c:pt idx="9">
                  <c:v>1653.4060200000001</c:v>
                </c:pt>
                <c:pt idx="10">
                  <c:v>1736.0763210000002</c:v>
                </c:pt>
                <c:pt idx="11">
                  <c:v>1822.8801370500003</c:v>
                </c:pt>
                <c:pt idx="12">
                  <c:v>1914.0241439025003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テンプレート!$E$9:$E$21</c:f>
              <c:numCache>
                <c:formatCode>yyyy"年"m"月";@</c:formatCode>
                <c:ptCount val="13"/>
                <c:pt idx="0">
                  <c:v>43525</c:v>
                </c:pt>
                <c:pt idx="1">
                  <c:v>43891</c:v>
                </c:pt>
                <c:pt idx="2">
                  <c:v>44256</c:v>
                </c:pt>
                <c:pt idx="3">
                  <c:v>44621</c:v>
                </c:pt>
                <c:pt idx="4">
                  <c:v>44986</c:v>
                </c:pt>
                <c:pt idx="5">
                  <c:v>45352</c:v>
                </c:pt>
                <c:pt idx="6">
                  <c:v>45717</c:v>
                </c:pt>
                <c:pt idx="7" formatCode="General">
                  <c:v>2026</c:v>
                </c:pt>
                <c:pt idx="8" formatCode="General">
                  <c:v>2027</c:v>
                </c:pt>
                <c:pt idx="9" formatCode="General">
                  <c:v>2028</c:v>
                </c:pt>
                <c:pt idx="10" formatCode="General">
                  <c:v>2029</c:v>
                </c:pt>
                <c:pt idx="11" formatCode="General">
                  <c:v>2030</c:v>
                </c:pt>
                <c:pt idx="12" formatCode="General">
                  <c:v>2031</c:v>
                </c:pt>
              </c:numCache>
            </c:numRef>
          </c:cat>
          <c:val>
            <c:numRef>
              <c:f>テンプレート!$J$9:$J$21</c:f>
              <c:numCache>
                <c:formatCode>#,##0_);[Red]\(#,##0\)</c:formatCode>
                <c:ptCount val="13"/>
                <c:pt idx="0">
                  <c:v>59</c:v>
                </c:pt>
                <c:pt idx="1">
                  <c:v>-282</c:v>
                </c:pt>
                <c:pt idx="2">
                  <c:v>399</c:v>
                </c:pt>
                <c:pt idx="3">
                  <c:v>530</c:v>
                </c:pt>
                <c:pt idx="4">
                  <c:v>617</c:v>
                </c:pt>
                <c:pt idx="5">
                  <c:v>725</c:v>
                </c:pt>
                <c:pt idx="6">
                  <c:v>1039</c:v>
                </c:pt>
                <c:pt idx="7">
                  <c:v>830</c:v>
                </c:pt>
                <c:pt idx="8">
                  <c:v>1059.6852000000001</c:v>
                </c:pt>
                <c:pt idx="9">
                  <c:v>1112.6694600000001</c:v>
                </c:pt>
                <c:pt idx="10">
                  <c:v>1168.3029330000002</c:v>
                </c:pt>
                <c:pt idx="11">
                  <c:v>1226.7180796500002</c:v>
                </c:pt>
                <c:pt idx="12">
                  <c:v>1288.0539836325001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B-47D2-9CA5-229956E4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1583328"/>
        <c:axId val="641575784"/>
      </c:bar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41575784"/>
        <c:scaling>
          <c:orientation val="minMax"/>
          <c:max val="3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583328"/>
        <c:crosses val="max"/>
        <c:crossBetween val="between"/>
      </c:valAx>
      <c:catAx>
        <c:axId val="6415833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41575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00327967025512"/>
          <c:y val="4.2796021734741341E-2"/>
          <c:w val="0.34867062122435288"/>
          <c:h val="6.1308331009032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66676</xdr:colOff>
      <xdr:row>13</xdr:row>
      <xdr:rowOff>85725</xdr:rowOff>
    </xdr:from>
    <xdr:to>
      <xdr:col>28</xdr:col>
      <xdr:colOff>638176</xdr:colOff>
      <xdr:row>33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8EBF64-CBC3-4093-A874-4519A39ED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1</xdr:row>
      <xdr:rowOff>57150</xdr:rowOff>
    </xdr:from>
    <xdr:to>
      <xdr:col>28</xdr:col>
      <xdr:colOff>600075</xdr:colOff>
      <xdr:row>13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8B5981-8E1B-477E-8346-2831193FA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0.16399</cdr:x>
      <cdr:y>0.15891</cdr:y>
    </cdr:from>
    <cdr:to>
      <cdr:x>0.91444</cdr:x>
      <cdr:y>0.4845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8959ACE0-1CB5-4FC7-AE07-9DCB896E2D8A}"/>
            </a:ext>
          </a:extLst>
        </cdr:cNvPr>
        <cdr:cNvCxnSpPr/>
      </cdr:nvCxnSpPr>
      <cdr:spPr>
        <a:xfrm xmlns:a="http://schemas.openxmlformats.org/drawingml/2006/main" flipV="1">
          <a:off x="876271" y="390504"/>
          <a:ext cx="4010048" cy="8001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EDC9-5FBC-4180-80CC-489877B79D17}">
  <dimension ref="A1:U27"/>
  <sheetViews>
    <sheetView tabSelected="1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RowHeight="12"/>
  <cols>
    <col min="1" max="1" width="9.375" style="1" customWidth="1"/>
    <col min="2" max="2" width="5.375" style="16" customWidth="1"/>
    <col min="3" max="3" width="7.125" style="16" customWidth="1"/>
    <col min="4" max="4" width="6.375" style="16" customWidth="1"/>
    <col min="5" max="5" width="8.5" style="16" customWidth="1"/>
    <col min="6" max="7" width="6.875" style="16" customWidth="1"/>
    <col min="8" max="8" width="6.375" style="16" customWidth="1"/>
    <col min="9" max="9" width="6.625" style="16" customWidth="1"/>
    <col min="10" max="10" width="5.625" style="16" customWidth="1"/>
    <col min="11" max="11" width="6.5" style="16" customWidth="1"/>
    <col min="12" max="12" width="5.75" style="16" customWidth="1"/>
    <col min="13" max="13" width="6.5" style="16" customWidth="1"/>
    <col min="14" max="14" width="4.25" style="16" customWidth="1"/>
    <col min="15" max="15" width="3.875" style="16" customWidth="1"/>
    <col min="16" max="16" width="3.625" style="16" customWidth="1"/>
    <col min="17" max="17" width="5.125" style="16" customWidth="1"/>
    <col min="18" max="18" width="5.75" style="16" customWidth="1"/>
    <col min="19" max="19" width="6.125" style="16" customWidth="1"/>
    <col min="20" max="20" width="3.5" style="16" customWidth="1"/>
    <col min="21" max="21" width="6.25" style="16" customWidth="1"/>
    <col min="22" max="29" width="9" style="16"/>
    <col min="30" max="30" width="5.125" style="16" customWidth="1"/>
    <col min="31" max="16384" width="9" style="16"/>
  </cols>
  <sheetData>
    <row r="1" spans="1:21" s="2" customFormat="1" ht="29.25" customHeight="1">
      <c r="A1" s="5" t="s">
        <v>2</v>
      </c>
      <c r="B1" s="8" t="s">
        <v>8</v>
      </c>
      <c r="C1" s="8" t="s">
        <v>9</v>
      </c>
      <c r="D1" s="8" t="s">
        <v>10</v>
      </c>
      <c r="E1" s="3" t="s">
        <v>1</v>
      </c>
      <c r="F1" s="3" t="s">
        <v>0</v>
      </c>
      <c r="G1" s="41" t="s">
        <v>25</v>
      </c>
      <c r="H1" s="3" t="s">
        <v>3</v>
      </c>
      <c r="I1" s="6" t="s">
        <v>5</v>
      </c>
      <c r="J1" s="3" t="s">
        <v>4</v>
      </c>
      <c r="K1" s="6" t="s">
        <v>26</v>
      </c>
      <c r="L1" s="12" t="s">
        <v>6</v>
      </c>
      <c r="M1" s="12" t="s">
        <v>7</v>
      </c>
      <c r="N1" s="11" t="s">
        <v>11</v>
      </c>
      <c r="O1" s="11" t="s">
        <v>12</v>
      </c>
      <c r="P1" s="3" t="s">
        <v>13</v>
      </c>
      <c r="Q1" s="3" t="s">
        <v>14</v>
      </c>
      <c r="R1" s="59" t="s">
        <v>38</v>
      </c>
      <c r="S1" s="59" t="s">
        <v>39</v>
      </c>
      <c r="U1" s="59" t="s">
        <v>41</v>
      </c>
    </row>
    <row r="2" spans="1:21" ht="41.25" customHeight="1" thickBot="1">
      <c r="A2" s="72" t="s">
        <v>45</v>
      </c>
      <c r="B2" s="40">
        <v>1632</v>
      </c>
      <c r="C2" s="9"/>
      <c r="D2" s="9"/>
      <c r="E2" s="34">
        <f>+E15</f>
        <v>45717</v>
      </c>
      <c r="F2" s="45">
        <f t="shared" ref="F2:M2" si="0">+F15</f>
        <v>8392</v>
      </c>
      <c r="G2" s="65">
        <f t="shared" si="0"/>
        <v>0.12072649572649573</v>
      </c>
      <c r="H2" s="9">
        <f t="shared" si="0"/>
        <v>1303</v>
      </c>
      <c r="I2" s="46">
        <f t="shared" si="0"/>
        <v>0.15526692087702573</v>
      </c>
      <c r="J2" s="45">
        <f t="shared" si="0"/>
        <v>1039</v>
      </c>
      <c r="K2" s="46">
        <f t="shared" si="0"/>
        <v>0.12380838894184938</v>
      </c>
      <c r="L2" s="9">
        <f t="shared" si="0"/>
        <v>168.4</v>
      </c>
      <c r="M2" s="9">
        <f t="shared" si="0"/>
        <v>936.1</v>
      </c>
      <c r="N2" s="66">
        <f t="shared" ref="N2" si="1">+B2/L2</f>
        <v>9.6912114014251785</v>
      </c>
      <c r="O2" s="17">
        <f>+B2/M2</f>
        <v>1.7434034825339173</v>
      </c>
      <c r="P2" s="47">
        <f>+P15</f>
        <v>65</v>
      </c>
      <c r="Q2" s="48">
        <f t="shared" ref="Q2" si="2">+P2/B2</f>
        <v>3.9828431372549017E-2</v>
      </c>
      <c r="R2" s="9">
        <f t="shared" ref="R2:U2" si="3">+R15</f>
        <v>6614</v>
      </c>
      <c r="S2" s="9">
        <f t="shared" si="3"/>
        <v>5777</v>
      </c>
      <c r="T2" s="53">
        <f t="shared" si="3"/>
        <v>0.87345025703054124</v>
      </c>
      <c r="U2" s="4">
        <f t="shared" si="3"/>
        <v>-3988</v>
      </c>
    </row>
    <row r="3" spans="1:21" ht="15.75" customHeight="1">
      <c r="A3" s="57">
        <v>46063</v>
      </c>
      <c r="B3" s="73" t="s">
        <v>28</v>
      </c>
      <c r="C3" s="74"/>
      <c r="D3" s="74"/>
      <c r="E3" s="49">
        <f>+G21</f>
        <v>0.05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1" ht="15.75" customHeight="1">
      <c r="A4" s="1">
        <v>200</v>
      </c>
      <c r="B4" s="75" t="s">
        <v>29</v>
      </c>
      <c r="C4" s="76"/>
      <c r="D4" s="76"/>
      <c r="E4" s="50">
        <f>+K21</f>
        <v>0.107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21" ht="15.75" customHeight="1">
      <c r="A5" s="1">
        <v>1774</v>
      </c>
      <c r="B5" s="75" t="s">
        <v>30</v>
      </c>
      <c r="C5" s="76"/>
      <c r="D5" s="76"/>
      <c r="E5" s="51">
        <f>+N21</f>
        <v>12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21" ht="15.75" customHeight="1">
      <c r="A6" s="58">
        <f>+(B2-A5)/A5</f>
        <v>-8.0045095828635851E-2</v>
      </c>
      <c r="B6" s="75" t="s">
        <v>31</v>
      </c>
      <c r="C6" s="76"/>
      <c r="D6" s="76"/>
      <c r="E6" s="51">
        <f>+B20</f>
        <v>2385.9017279660447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21" ht="15.75" customHeight="1" thickBot="1">
      <c r="B7" s="77" t="s">
        <v>32</v>
      </c>
      <c r="C7" s="78"/>
      <c r="D7" s="78"/>
      <c r="E7" s="52">
        <f>+D20</f>
        <v>0.46194958821448823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21">
      <c r="A8" s="33" t="s">
        <v>15</v>
      </c>
      <c r="C8" s="1" t="s">
        <v>27</v>
      </c>
      <c r="G8" s="14">
        <f>AVERAGE(G9:G10)</f>
        <v>0.29940119760479039</v>
      </c>
      <c r="I8" s="14">
        <f>AVERAGE(I9:I10)</f>
        <v>0.1077372903961662</v>
      </c>
      <c r="K8" s="14">
        <f>AVERAGE(K9:K10)</f>
        <v>-3.9426906555552491E-2</v>
      </c>
      <c r="N8" s="13" t="e">
        <f>AVERAGE(N9:N10)</f>
        <v>#VALUE!</v>
      </c>
      <c r="O8" s="13">
        <f>AVERAGE(O9:O10)</f>
        <v>0</v>
      </c>
    </row>
    <row r="9" spans="1:21">
      <c r="A9" s="1">
        <v>7374</v>
      </c>
      <c r="B9" s="40"/>
      <c r="C9" s="43">
        <f t="shared" ref="C9:C15" si="4">+J9/L9*1000000</f>
        <v>6344086.0215053763</v>
      </c>
      <c r="E9" s="34">
        <f>+コピー!B2</f>
        <v>43525</v>
      </c>
      <c r="F9" s="31">
        <f>+コピー!C2</f>
        <v>2004</v>
      </c>
      <c r="G9" s="7"/>
      <c r="H9" s="31">
        <f>+コピー!E2</f>
        <v>174</v>
      </c>
      <c r="I9" s="7">
        <f t="shared" ref="I9:I10" si="5">+H9/F9</f>
        <v>8.6826347305389226E-2</v>
      </c>
      <c r="J9" s="31">
        <f>+コピー!I2</f>
        <v>59</v>
      </c>
      <c r="K9" s="7">
        <f t="shared" ref="K9:K10" si="6">+J9/F9</f>
        <v>2.9441117764471059E-2</v>
      </c>
      <c r="L9" s="32">
        <f>VALUE(SUBSTITUTE(コピー!K2,"円","　"))</f>
        <v>9.3000000000000007</v>
      </c>
      <c r="M9" s="32">
        <f>VALUE(SUBSTITUTE(コピー!L2,"円","　"))</f>
        <v>91.3</v>
      </c>
      <c r="N9" s="10">
        <f t="shared" ref="N9:N10" si="7">+B9/L9</f>
        <v>0</v>
      </c>
      <c r="O9" s="10">
        <f t="shared" ref="O9:O10" si="8">+B9/M9</f>
        <v>0</v>
      </c>
      <c r="P9" s="31" t="e">
        <f>VALUE(SUBSTITUTE(コピー!O2,"円","　"))</f>
        <v>#VALUE!</v>
      </c>
      <c r="Q9" s="7" t="e">
        <f t="shared" ref="Q9:Q11" si="9">+P9/B9</f>
        <v>#VALUE!</v>
      </c>
    </row>
    <row r="10" spans="1:21">
      <c r="B10" s="40"/>
      <c r="C10" s="43" t="e">
        <f t="shared" si="4"/>
        <v>#VALUE!</v>
      </c>
      <c r="E10" s="34">
        <f>+コピー!B3</f>
        <v>43891</v>
      </c>
      <c r="F10" s="31">
        <f>+コピー!C3</f>
        <v>2604</v>
      </c>
      <c r="G10" s="7">
        <f t="shared" ref="G10" si="10">+(F10-F9)/F9</f>
        <v>0.29940119760479039</v>
      </c>
      <c r="H10" s="31">
        <f>+コピー!E3</f>
        <v>335</v>
      </c>
      <c r="I10" s="7">
        <f t="shared" si="5"/>
        <v>0.12864823348694315</v>
      </c>
      <c r="J10" s="31">
        <f>+コピー!I3</f>
        <v>-282</v>
      </c>
      <c r="K10" s="7">
        <f t="shared" si="6"/>
        <v>-0.10829493087557604</v>
      </c>
      <c r="L10" s="32" t="e">
        <f>VALUE(SUBSTITUTE(コピー!K3,"円","　"))</f>
        <v>#VALUE!</v>
      </c>
      <c r="M10" s="32">
        <f>VALUE(SUBSTITUTE(コピー!L3,"円","　"))</f>
        <v>41.8</v>
      </c>
      <c r="N10" s="10" t="e">
        <f t="shared" si="7"/>
        <v>#VALUE!</v>
      </c>
      <c r="O10" s="10">
        <f t="shared" si="8"/>
        <v>0</v>
      </c>
      <c r="P10" s="31" t="e">
        <f>VALUE(SUBSTITUTE(コピー!O3,"円","　"))</f>
        <v>#VALUE!</v>
      </c>
      <c r="Q10" s="7" t="e">
        <f t="shared" si="9"/>
        <v>#VALUE!</v>
      </c>
    </row>
    <row r="11" spans="1:21">
      <c r="A11" s="1" t="s">
        <v>9</v>
      </c>
      <c r="B11" s="40"/>
      <c r="C11" s="43">
        <f t="shared" si="4"/>
        <v>6373801.916932907</v>
      </c>
      <c r="E11" s="34">
        <f>+コピー!B4</f>
        <v>44256</v>
      </c>
      <c r="F11" s="31">
        <f>+コピー!C4</f>
        <v>3569</v>
      </c>
      <c r="G11" s="7">
        <f t="shared" ref="G11" si="11">+(F11-F10)/F10</f>
        <v>0.3705837173579109</v>
      </c>
      <c r="H11" s="31">
        <f>+コピー!E4</f>
        <v>604</v>
      </c>
      <c r="I11" s="7">
        <f t="shared" ref="I11" si="12">+H11/F11</f>
        <v>0.16923507985430092</v>
      </c>
      <c r="J11" s="31">
        <f>+コピー!I4</f>
        <v>399</v>
      </c>
      <c r="K11" s="7">
        <f t="shared" ref="K11" si="13">+J11/F11</f>
        <v>0.11179602129448024</v>
      </c>
      <c r="L11" s="32">
        <f>VALUE(SUBSTITUTE(コピー!K4,"円","　"))</f>
        <v>62.6</v>
      </c>
      <c r="M11" s="32">
        <f>VALUE(SUBSTITUTE(コピー!L4,"円","　"))</f>
        <v>104.1</v>
      </c>
      <c r="N11" s="10">
        <f t="shared" ref="N11:N12" si="14">+B11/L11</f>
        <v>0</v>
      </c>
      <c r="O11" s="10">
        <f t="shared" ref="O11" si="15">+B11/M11</f>
        <v>0</v>
      </c>
      <c r="P11" s="31" t="e">
        <f>VALUE(SUBSTITUTE(コピー!O4,"円","　"))</f>
        <v>#VALUE!</v>
      </c>
      <c r="Q11" s="7" t="e">
        <f t="shared" si="9"/>
        <v>#VALUE!</v>
      </c>
      <c r="R11" s="4">
        <v>1553</v>
      </c>
      <c r="S11" s="4">
        <v>637</v>
      </c>
      <c r="T11" s="53">
        <f>+S11/R11</f>
        <v>0.41017385705086928</v>
      </c>
      <c r="U11" s="4">
        <v>-737</v>
      </c>
    </row>
    <row r="12" spans="1:21">
      <c r="A12" s="69">
        <f>+G16</f>
        <v>0.12392755004766444</v>
      </c>
      <c r="B12" s="40"/>
      <c r="C12" s="43">
        <f t="shared" si="4"/>
        <v>6377858.0024067396</v>
      </c>
      <c r="E12" s="34">
        <f>+コピー!B5</f>
        <v>44621</v>
      </c>
      <c r="F12" s="31">
        <f>+コピー!C5</f>
        <v>4425</v>
      </c>
      <c r="G12" s="7">
        <f t="shared" ref="G12" si="16">+(F12-F11)/F11</f>
        <v>0.23984309330344633</v>
      </c>
      <c r="H12" s="31">
        <f>+コピー!E5</f>
        <v>745</v>
      </c>
      <c r="I12" s="7">
        <f t="shared" ref="I12" si="17">+H12/F12</f>
        <v>0.16836158192090395</v>
      </c>
      <c r="J12" s="31">
        <f>+コピー!I5</f>
        <v>530</v>
      </c>
      <c r="K12" s="7">
        <f t="shared" ref="K12" si="18">+J12/F12</f>
        <v>0.11977401129943503</v>
      </c>
      <c r="L12" s="32">
        <f>VALUE(SUBSTITUTE(コピー!K5,"円","　"))</f>
        <v>83.1</v>
      </c>
      <c r="M12" s="32">
        <f>VALUE(SUBSTITUTE(コピー!L5,"円","　"))</f>
        <v>269.3</v>
      </c>
      <c r="N12" s="10">
        <f t="shared" si="14"/>
        <v>0</v>
      </c>
      <c r="O12" s="10">
        <f t="shared" ref="O12" si="19">+B12/M12</f>
        <v>0</v>
      </c>
      <c r="P12" s="31">
        <f>VALUE(SUBSTITUTE(コピー!O5,"円","　"))</f>
        <v>40</v>
      </c>
      <c r="Q12" s="7" t="e">
        <f t="shared" ref="Q12" si="20">+P12/B12</f>
        <v>#DIV/0!</v>
      </c>
      <c r="R12" s="4">
        <v>2438</v>
      </c>
      <c r="S12" s="4">
        <v>1648</v>
      </c>
      <c r="T12" s="53">
        <f>+S12/R12</f>
        <v>0.67596390484003277</v>
      </c>
      <c r="U12" s="4">
        <v>-1612</v>
      </c>
    </row>
    <row r="13" spans="1:21">
      <c r="B13" s="40"/>
      <c r="C13" s="43">
        <f t="shared" si="4"/>
        <v>6373966.94214876</v>
      </c>
      <c r="E13" s="34">
        <f>+コピー!B6</f>
        <v>44986</v>
      </c>
      <c r="F13" s="31">
        <f>+コピー!C6</f>
        <v>5197</v>
      </c>
      <c r="G13" s="7">
        <f t="shared" ref="G13" si="21">+(F13-F12)/F12</f>
        <v>0.1744632768361582</v>
      </c>
      <c r="H13" s="31">
        <f>+コピー!E6</f>
        <v>933</v>
      </c>
      <c r="I13" s="7">
        <f t="shared" ref="I13" si="22">+H13/F13</f>
        <v>0.17952664999037907</v>
      </c>
      <c r="J13" s="31">
        <f>+コピー!I6</f>
        <v>617</v>
      </c>
      <c r="K13" s="7">
        <f t="shared" ref="K13" si="23">+J13/F13</f>
        <v>0.11872233981142967</v>
      </c>
      <c r="L13" s="32">
        <f>VALUE(SUBSTITUTE(コピー!K6,"円","　"))</f>
        <v>96.8</v>
      </c>
      <c r="M13" s="32">
        <f>VALUE(SUBSTITUTE(コピー!L6,"円","　"))</f>
        <v>328.8</v>
      </c>
      <c r="N13" s="10">
        <f t="shared" ref="N13" si="24">+B13/L13</f>
        <v>0</v>
      </c>
      <c r="O13" s="10">
        <f t="shared" ref="O13" si="25">+B13/M13</f>
        <v>0</v>
      </c>
      <c r="P13" s="31">
        <f>VALUE(SUBSTITUTE(コピー!O6,"円","　"))</f>
        <v>48</v>
      </c>
      <c r="Q13" s="7" t="e">
        <f t="shared" ref="Q13" si="26">+P13/B13</f>
        <v>#DIV/0!</v>
      </c>
      <c r="R13" s="4">
        <v>2892</v>
      </c>
      <c r="S13" s="4">
        <v>2012</v>
      </c>
      <c r="T13" s="53">
        <f>+S13/R13</f>
        <v>0.69571230982019361</v>
      </c>
      <c r="U13" s="4">
        <v>-2025</v>
      </c>
    </row>
    <row r="14" spans="1:21">
      <c r="A14" s="70"/>
      <c r="B14" s="40">
        <v>1776</v>
      </c>
      <c r="C14" s="43">
        <f t="shared" si="4"/>
        <v>6376429.1996481968</v>
      </c>
      <c r="D14" s="68">
        <v>45422</v>
      </c>
      <c r="E14" s="34">
        <f>+コピー!B7</f>
        <v>45352</v>
      </c>
      <c r="F14" s="31">
        <f>+コピー!C7</f>
        <v>7488</v>
      </c>
      <c r="G14" s="7">
        <f t="shared" ref="G14" si="27">+(F14-F13)/F13</f>
        <v>0.44083124879738311</v>
      </c>
      <c r="H14" s="31">
        <f>+コピー!E7</f>
        <v>1195</v>
      </c>
      <c r="I14" s="7">
        <f t="shared" ref="I14" si="28">+H14/F14</f>
        <v>0.1595886752136752</v>
      </c>
      <c r="J14" s="31">
        <f>+コピー!I7</f>
        <v>725</v>
      </c>
      <c r="K14" s="7">
        <f t="shared" ref="K14" si="29">+J14/F14</f>
        <v>9.68215811965812E-2</v>
      </c>
      <c r="L14" s="32">
        <f>VALUE(SUBSTITUTE(コピー!K7,"円","　"))</f>
        <v>113.7</v>
      </c>
      <c r="M14" s="32">
        <f>VALUE(SUBSTITUTE(コピー!L7,"円","　"))</f>
        <v>970.5</v>
      </c>
      <c r="N14" s="10">
        <f t="shared" ref="N14" si="30">+B14/L14</f>
        <v>15.620052770448549</v>
      </c>
      <c r="O14" s="10">
        <f t="shared" ref="O14" si="31">+B14/M14</f>
        <v>1.8299845440494591</v>
      </c>
      <c r="P14" s="31">
        <f>VALUE(SUBSTITUTE(コピー!O7,"円","　"))</f>
        <v>55</v>
      </c>
      <c r="Q14" s="7">
        <f t="shared" ref="Q14" si="32">+P14/B14</f>
        <v>3.0968468468468468E-2</v>
      </c>
      <c r="R14" s="4">
        <v>7185</v>
      </c>
      <c r="S14" s="4">
        <v>5940</v>
      </c>
      <c r="T14" s="53">
        <f>+S14/R14</f>
        <v>0.82672233820459295</v>
      </c>
      <c r="U14" s="4">
        <v>-4077</v>
      </c>
    </row>
    <row r="15" spans="1:21">
      <c r="B15" s="40">
        <v>1488</v>
      </c>
      <c r="C15" s="43">
        <f t="shared" si="4"/>
        <v>6169833.7292161519</v>
      </c>
      <c r="E15" s="34">
        <f>+コピー!B8</f>
        <v>45717</v>
      </c>
      <c r="F15" s="31">
        <f>+コピー!C8</f>
        <v>8392</v>
      </c>
      <c r="G15" s="7">
        <f t="shared" ref="G15:G16" si="33">+(F15-F14)/F14</f>
        <v>0.12072649572649573</v>
      </c>
      <c r="H15" s="31">
        <f>+コピー!E8</f>
        <v>1303</v>
      </c>
      <c r="I15" s="7">
        <f t="shared" ref="I15:I16" si="34">+H15/F15</f>
        <v>0.15526692087702573</v>
      </c>
      <c r="J15" s="31">
        <f>+コピー!I8</f>
        <v>1039</v>
      </c>
      <c r="K15" s="7">
        <f t="shared" ref="K15:K16" si="35">+J15/F15</f>
        <v>0.12380838894184938</v>
      </c>
      <c r="L15" s="32">
        <f>VALUE(SUBSTITUTE(コピー!K8,"円","　"))</f>
        <v>168.4</v>
      </c>
      <c r="M15" s="32">
        <f>VALUE(SUBSTITUTE(コピー!L8,"円","　"))</f>
        <v>936.1</v>
      </c>
      <c r="N15" s="10">
        <f t="shared" ref="N15:N16" si="36">+B15/L15</f>
        <v>8.8361045130641322</v>
      </c>
      <c r="O15" s="10">
        <f t="shared" ref="O15" si="37">+B15/M15</f>
        <v>1.589573763486807</v>
      </c>
      <c r="P15" s="31">
        <f>VALUE(SUBSTITUTE(コピー!O8,"円","　"))</f>
        <v>65</v>
      </c>
      <c r="Q15" s="7">
        <f t="shared" ref="Q15" si="38">+P15/B15</f>
        <v>4.3682795698924734E-2</v>
      </c>
      <c r="R15" s="4">
        <v>6614</v>
      </c>
      <c r="S15" s="4">
        <v>5777</v>
      </c>
      <c r="T15" s="53">
        <f>+S15/R15</f>
        <v>0.87345025703054124</v>
      </c>
      <c r="U15" s="4">
        <v>-3988</v>
      </c>
    </row>
    <row r="16" spans="1:21">
      <c r="B16" s="40">
        <v>1632</v>
      </c>
      <c r="C16" s="63">
        <f t="shared" ref="C16:C21" si="39">+C15</f>
        <v>6169833.7292161519</v>
      </c>
      <c r="E16" s="30">
        <v>2026</v>
      </c>
      <c r="F16" s="31">
        <f>+AVERAGE(F24:F25)*4</f>
        <v>9432</v>
      </c>
      <c r="G16" s="7">
        <f t="shared" si="33"/>
        <v>0.12392755004766444</v>
      </c>
      <c r="H16" s="31">
        <f>+AVERAGE(H24:H25)*4</f>
        <v>1352</v>
      </c>
      <c r="I16" s="7">
        <f t="shared" si="34"/>
        <v>0.14334181509754029</v>
      </c>
      <c r="J16" s="31">
        <f>+AVERAGE(J24:J25)*4</f>
        <v>830</v>
      </c>
      <c r="K16" s="7">
        <f t="shared" si="35"/>
        <v>8.7998303647158604E-2</v>
      </c>
      <c r="L16" s="31">
        <f>+AVERAGE(L24:L25)*4</f>
        <v>134</v>
      </c>
      <c r="N16" s="10">
        <f t="shared" si="36"/>
        <v>12.17910447761194</v>
      </c>
      <c r="Q16" s="7"/>
      <c r="R16" s="4"/>
      <c r="S16" s="4"/>
      <c r="T16" s="53"/>
      <c r="U16" s="4"/>
    </row>
    <row r="17" spans="2:21">
      <c r="B17" s="42">
        <f t="shared" ref="B17:B21" si="40">+L17*N17</f>
        <v>2061.0316190182871</v>
      </c>
      <c r="C17" s="63">
        <f t="shared" si="39"/>
        <v>6169833.7292161519</v>
      </c>
      <c r="E17" s="30">
        <v>2027</v>
      </c>
      <c r="F17" s="42">
        <f>+F16*(1+G17)</f>
        <v>9903.6</v>
      </c>
      <c r="G17" s="64">
        <v>0.05</v>
      </c>
      <c r="H17" s="42">
        <f t="shared" ref="H17:H21" si="41">+F17*I17</f>
        <v>1574.6724000000002</v>
      </c>
      <c r="I17" s="64">
        <v>0.159</v>
      </c>
      <c r="J17" s="42">
        <f t="shared" ref="J17:J21" si="42">+F17*K17</f>
        <v>1059.6852000000001</v>
      </c>
      <c r="K17" s="64">
        <v>0.107</v>
      </c>
      <c r="L17" s="15">
        <f t="shared" ref="L17:L21" si="43">+J17/C17*1000000</f>
        <v>171.75263491819058</v>
      </c>
      <c r="N17" s="40">
        <v>12</v>
      </c>
      <c r="Q17" s="7"/>
      <c r="R17" s="4"/>
      <c r="S17" s="4"/>
      <c r="T17" s="53"/>
      <c r="U17" s="4"/>
    </row>
    <row r="18" spans="2:21">
      <c r="B18" s="42">
        <f t="shared" si="40"/>
        <v>2164.0831999692014</v>
      </c>
      <c r="C18" s="63">
        <f t="shared" si="39"/>
        <v>6169833.7292161519</v>
      </c>
      <c r="E18" s="30">
        <v>2028</v>
      </c>
      <c r="F18" s="42">
        <f t="shared" ref="F18:F21" si="44">+F17*(1+G18)</f>
        <v>10398.780000000001</v>
      </c>
      <c r="G18" s="64">
        <f t="shared" ref="G18:G19" si="45">+G17</f>
        <v>0.05</v>
      </c>
      <c r="H18" s="42">
        <f t="shared" si="41"/>
        <v>1653.4060200000001</v>
      </c>
      <c r="I18" s="64">
        <f t="shared" ref="I18" si="46">+I17</f>
        <v>0.159</v>
      </c>
      <c r="J18" s="42">
        <f t="shared" si="42"/>
        <v>1112.6694600000001</v>
      </c>
      <c r="K18" s="64">
        <f t="shared" ref="K18" si="47">+K17</f>
        <v>0.107</v>
      </c>
      <c r="L18" s="15">
        <f t="shared" si="43"/>
        <v>180.34026666410011</v>
      </c>
      <c r="N18" s="40">
        <f t="shared" ref="N18:N21" si="48">+N17</f>
        <v>12</v>
      </c>
      <c r="Q18" s="7"/>
      <c r="R18" s="4"/>
      <c r="S18" s="4"/>
      <c r="T18" s="53"/>
      <c r="U18" s="4"/>
    </row>
    <row r="19" spans="2:21">
      <c r="B19" s="42">
        <f t="shared" si="40"/>
        <v>2272.2873599676614</v>
      </c>
      <c r="C19" s="63">
        <f t="shared" si="39"/>
        <v>6169833.7292161519</v>
      </c>
      <c r="E19" s="30">
        <v>2029</v>
      </c>
      <c r="F19" s="42">
        <f t="shared" si="44"/>
        <v>10918.719000000001</v>
      </c>
      <c r="G19" s="64">
        <f t="shared" si="45"/>
        <v>0.05</v>
      </c>
      <c r="H19" s="42">
        <f t="shared" si="41"/>
        <v>1736.0763210000002</v>
      </c>
      <c r="I19" s="64">
        <f t="shared" ref="I19" si="49">+I18</f>
        <v>0.159</v>
      </c>
      <c r="J19" s="42">
        <f t="shared" si="42"/>
        <v>1168.3029330000002</v>
      </c>
      <c r="K19" s="64">
        <f t="shared" ref="K19" si="50">+K18</f>
        <v>0.107</v>
      </c>
      <c r="L19" s="15">
        <f t="shared" si="43"/>
        <v>189.35727999730511</v>
      </c>
      <c r="N19" s="40">
        <f t="shared" si="48"/>
        <v>12</v>
      </c>
      <c r="Q19" s="7"/>
      <c r="R19" s="4"/>
      <c r="S19" s="4"/>
      <c r="T19" s="53"/>
      <c r="U19" s="4"/>
    </row>
    <row r="20" spans="2:21" ht="13.5">
      <c r="B20" s="42">
        <f t="shared" si="40"/>
        <v>2385.9017279660447</v>
      </c>
      <c r="C20" s="63">
        <f t="shared" si="39"/>
        <v>6169833.7292161519</v>
      </c>
      <c r="D20" s="44">
        <f>+(B20-B2)/B2</f>
        <v>0.46194958821448823</v>
      </c>
      <c r="E20" s="30">
        <v>2030</v>
      </c>
      <c r="F20" s="42">
        <f t="shared" si="44"/>
        <v>11464.654950000002</v>
      </c>
      <c r="G20" s="64">
        <f t="shared" ref="G20" si="51">+G19</f>
        <v>0.05</v>
      </c>
      <c r="H20" s="42">
        <f t="shared" si="41"/>
        <v>1822.8801370500003</v>
      </c>
      <c r="I20" s="64">
        <f t="shared" ref="I20" si="52">+I19</f>
        <v>0.159</v>
      </c>
      <c r="J20" s="42">
        <f t="shared" si="42"/>
        <v>1226.7180796500002</v>
      </c>
      <c r="K20" s="64">
        <f t="shared" ref="K20" si="53">+K19</f>
        <v>0.107</v>
      </c>
      <c r="L20" s="15">
        <f t="shared" si="43"/>
        <v>198.82514399717039</v>
      </c>
      <c r="N20" s="40">
        <f t="shared" si="48"/>
        <v>12</v>
      </c>
      <c r="Q20" s="7"/>
      <c r="R20" s="4"/>
      <c r="S20" s="4"/>
      <c r="T20" s="53"/>
      <c r="U20" s="4"/>
    </row>
    <row r="21" spans="2:21">
      <c r="B21" s="42">
        <f t="shared" si="40"/>
        <v>2505.1968143643467</v>
      </c>
      <c r="C21" s="63">
        <f t="shared" si="39"/>
        <v>6169833.7292161519</v>
      </c>
      <c r="E21" s="30">
        <v>2031</v>
      </c>
      <c r="F21" s="42">
        <f t="shared" si="44"/>
        <v>12037.887697500002</v>
      </c>
      <c r="G21" s="64">
        <f t="shared" ref="G21" si="54">+G20</f>
        <v>0.05</v>
      </c>
      <c r="H21" s="42">
        <f t="shared" si="41"/>
        <v>1914.0241439025003</v>
      </c>
      <c r="I21" s="64">
        <f t="shared" ref="I21" si="55">+I20</f>
        <v>0.159</v>
      </c>
      <c r="J21" s="42">
        <f t="shared" si="42"/>
        <v>1288.0539836325001</v>
      </c>
      <c r="K21" s="64">
        <f t="shared" ref="K21" si="56">+K20</f>
        <v>0.107</v>
      </c>
      <c r="L21" s="15">
        <f t="shared" si="43"/>
        <v>208.7664011970289</v>
      </c>
      <c r="N21" s="40">
        <f t="shared" si="48"/>
        <v>12</v>
      </c>
      <c r="Q21" s="7"/>
      <c r="R21" s="4"/>
      <c r="S21" s="4"/>
      <c r="T21" s="53"/>
      <c r="U21" s="4"/>
    </row>
    <row r="22" spans="2:21">
      <c r="C22" s="43">
        <v>6611977</v>
      </c>
    </row>
    <row r="24" spans="2:21">
      <c r="C24" s="68">
        <f>+コピー!P14</f>
        <v>45877</v>
      </c>
      <c r="D24" s="16" t="str">
        <f>+コピー!R14</f>
        <v>1Q</v>
      </c>
      <c r="E24" s="34">
        <f>+コピー!Q14</f>
        <v>45809</v>
      </c>
      <c r="F24" s="31">
        <f>+コピー!S14</f>
        <v>2143</v>
      </c>
      <c r="H24" s="31">
        <f>+コピー!U14</f>
        <v>314</v>
      </c>
      <c r="I24" s="7">
        <f t="shared" ref="I24" si="57">+H24/F24</f>
        <v>0.14652356509566028</v>
      </c>
      <c r="J24" s="31">
        <f>+コピー!Y14</f>
        <v>181</v>
      </c>
      <c r="K24" s="7">
        <f t="shared" ref="K24" si="58">+J24/F24</f>
        <v>8.4461035930937942E-2</v>
      </c>
      <c r="L24" s="32">
        <f>VALUE(SUBSTITUTE(コピー!AA14,"円","　"))</f>
        <v>29.3</v>
      </c>
    </row>
    <row r="25" spans="2:21">
      <c r="C25" s="68">
        <f>+コピー!P15</f>
        <v>45968</v>
      </c>
      <c r="D25" s="16" t="str">
        <f>+コピー!R15</f>
        <v>2Q</v>
      </c>
      <c r="E25" s="34">
        <f>+コピー!Q15</f>
        <v>45901</v>
      </c>
      <c r="F25" s="31">
        <f>+コピー!S15</f>
        <v>2573</v>
      </c>
      <c r="H25" s="31">
        <f>+コピー!U15</f>
        <v>362</v>
      </c>
      <c r="I25" s="7">
        <f t="shared" ref="I25:I27" si="59">+H25/F25</f>
        <v>0.14069179945588806</v>
      </c>
      <c r="J25" s="31">
        <f>+コピー!Y15</f>
        <v>234</v>
      </c>
      <c r="K25" s="7">
        <f t="shared" ref="K25:K27" si="60">+J25/F25</f>
        <v>9.0944422852701129E-2</v>
      </c>
      <c r="L25" s="32">
        <f>VALUE(SUBSTITUTE(コピー!AA15,"円","　"))</f>
        <v>37.700000000000003</v>
      </c>
    </row>
    <row r="26" spans="2:21">
      <c r="C26" s="68">
        <f>+コピー!P16</f>
        <v>0</v>
      </c>
      <c r="D26" s="16">
        <f>+コピー!R16</f>
        <v>0</v>
      </c>
      <c r="E26" s="34">
        <f>+コピー!Q16</f>
        <v>0</v>
      </c>
      <c r="F26" s="31">
        <f>+コピー!S16</f>
        <v>0</v>
      </c>
      <c r="H26" s="31">
        <f>+コピー!U16</f>
        <v>0</v>
      </c>
      <c r="I26" s="7" t="e">
        <f t="shared" si="59"/>
        <v>#DIV/0!</v>
      </c>
      <c r="J26" s="31">
        <f>+コピー!Y16</f>
        <v>0</v>
      </c>
      <c r="K26" s="7" t="e">
        <f t="shared" si="60"/>
        <v>#DIV/0!</v>
      </c>
      <c r="L26" s="32" t="e">
        <f>VALUE(SUBSTITUTE(コピー!AA16,"円","　"))</f>
        <v>#VALUE!</v>
      </c>
    </row>
    <row r="27" spans="2:21">
      <c r="C27" s="68">
        <f>+コピー!P17</f>
        <v>0</v>
      </c>
      <c r="D27" s="16">
        <f>+コピー!R17</f>
        <v>0</v>
      </c>
      <c r="E27" s="34">
        <f>+コピー!Q17</f>
        <v>0</v>
      </c>
      <c r="F27" s="31">
        <f>+コピー!S17</f>
        <v>0</v>
      </c>
      <c r="H27" s="31">
        <f>+コピー!U17</f>
        <v>0</v>
      </c>
      <c r="I27" s="7" t="e">
        <f t="shared" si="59"/>
        <v>#DIV/0!</v>
      </c>
      <c r="J27" s="31">
        <f>+コピー!Y17</f>
        <v>0</v>
      </c>
      <c r="K27" s="7" t="e">
        <f t="shared" si="60"/>
        <v>#DIV/0!</v>
      </c>
      <c r="L27" s="32" t="e">
        <f>VALUE(SUBSTITUTE(コピー!AA17,"円","　"))</f>
        <v>#VALUE!</v>
      </c>
    </row>
  </sheetData>
  <mergeCells count="5">
    <mergeCell ref="B3:D3"/>
    <mergeCell ref="B4:D4"/>
    <mergeCell ref="B5:D5"/>
    <mergeCell ref="B6:D6"/>
    <mergeCell ref="B7:D7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3DF7-0F84-49FC-8E62-E77E87277C05}">
  <dimension ref="B1:AA15"/>
  <sheetViews>
    <sheetView workbookViewId="0">
      <selection activeCell="Q15" sqref="Q15:AA15"/>
    </sheetView>
  </sheetViews>
  <sheetFormatPr defaultRowHeight="18.75"/>
  <cols>
    <col min="1" max="1" width="2.25" customWidth="1"/>
    <col min="2" max="12" width="7.25" customWidth="1"/>
    <col min="13" max="13" width="2.375" customWidth="1"/>
    <col min="15" max="15" width="7.5" customWidth="1"/>
    <col min="16" max="16" width="8.375" customWidth="1"/>
    <col min="17" max="17" width="7.625" customWidth="1"/>
    <col min="18" max="18" width="6.25" customWidth="1"/>
    <col min="19" max="27" width="8.375" customWidth="1"/>
  </cols>
  <sheetData>
    <row r="1" spans="2:27" s="35" customFormat="1" ht="19.5" thickBot="1">
      <c r="B1" s="35" t="s">
        <v>16</v>
      </c>
      <c r="C1" s="35" t="s">
        <v>17</v>
      </c>
      <c r="D1" s="36" t="s">
        <v>18</v>
      </c>
      <c r="E1" s="35" t="s">
        <v>19</v>
      </c>
      <c r="F1" s="36" t="s">
        <v>18</v>
      </c>
      <c r="G1" s="35" t="s">
        <v>20</v>
      </c>
      <c r="H1" s="36" t="s">
        <v>18</v>
      </c>
      <c r="I1" s="35" t="s">
        <v>21</v>
      </c>
      <c r="J1" s="36" t="s">
        <v>18</v>
      </c>
      <c r="K1" s="35" t="s">
        <v>22</v>
      </c>
      <c r="L1" s="35" t="s">
        <v>23</v>
      </c>
      <c r="O1" s="35" t="s">
        <v>24</v>
      </c>
      <c r="Q1" s="35" t="s">
        <v>16</v>
      </c>
      <c r="S1" s="35" t="s">
        <v>17</v>
      </c>
      <c r="T1" s="36" t="s">
        <v>18</v>
      </c>
      <c r="U1" s="35" t="s">
        <v>3</v>
      </c>
      <c r="V1" s="36" t="s">
        <v>18</v>
      </c>
      <c r="W1" s="35" t="s">
        <v>20</v>
      </c>
      <c r="X1" s="36" t="s">
        <v>18</v>
      </c>
      <c r="Y1" s="35" t="s">
        <v>4</v>
      </c>
      <c r="Z1" s="36" t="s">
        <v>18</v>
      </c>
      <c r="AA1" s="35" t="s">
        <v>6</v>
      </c>
    </row>
    <row r="2" spans="2:27" ht="19.5" thickBot="1">
      <c r="B2" s="18">
        <v>43525</v>
      </c>
      <c r="C2" s="19">
        <v>2004</v>
      </c>
      <c r="D2" s="55" t="s">
        <v>34</v>
      </c>
      <c r="E2" s="62">
        <v>174</v>
      </c>
      <c r="F2" s="55" t="s">
        <v>34</v>
      </c>
      <c r="G2" s="62">
        <v>131</v>
      </c>
      <c r="H2" s="55" t="s">
        <v>34</v>
      </c>
      <c r="I2" s="62">
        <v>59</v>
      </c>
      <c r="J2" s="55" t="s">
        <v>34</v>
      </c>
      <c r="K2" s="22" t="s">
        <v>55</v>
      </c>
      <c r="L2" s="28" t="s">
        <v>56</v>
      </c>
      <c r="Q2" s="18">
        <v>44713</v>
      </c>
      <c r="R2" s="56" t="s">
        <v>35</v>
      </c>
      <c r="S2" s="19">
        <v>1250</v>
      </c>
      <c r="T2" s="20">
        <v>0.2</v>
      </c>
      <c r="U2" s="62">
        <v>236</v>
      </c>
      <c r="V2" s="20">
        <v>0.30399999999999999</v>
      </c>
      <c r="W2" s="62">
        <v>236</v>
      </c>
      <c r="X2" s="20">
        <v>0.34899999999999998</v>
      </c>
      <c r="Y2" s="62">
        <v>156</v>
      </c>
      <c r="Z2" s="20">
        <v>0.34499999999999997</v>
      </c>
      <c r="AA2" s="28" t="s">
        <v>46</v>
      </c>
    </row>
    <row r="3" spans="2:27" ht="19.5" thickBot="1">
      <c r="B3" s="23">
        <v>43891</v>
      </c>
      <c r="C3" s="24">
        <v>2604</v>
      </c>
      <c r="D3" s="26">
        <v>0.29899999999999999</v>
      </c>
      <c r="E3" s="61">
        <v>335</v>
      </c>
      <c r="F3" s="26">
        <v>0.92500000000000004</v>
      </c>
      <c r="G3" s="61">
        <v>331</v>
      </c>
      <c r="H3" s="26">
        <v>1.5269999999999999</v>
      </c>
      <c r="I3" s="71">
        <v>-282</v>
      </c>
      <c r="J3" s="25">
        <v>-5.78</v>
      </c>
      <c r="K3" s="27" t="s">
        <v>33</v>
      </c>
      <c r="L3" s="29" t="s">
        <v>57</v>
      </c>
      <c r="Q3" s="23">
        <v>44805</v>
      </c>
      <c r="R3" s="60" t="s">
        <v>36</v>
      </c>
      <c r="S3" s="24">
        <v>1294</v>
      </c>
      <c r="T3" s="26">
        <v>0.23</v>
      </c>
      <c r="U3" s="61">
        <v>265</v>
      </c>
      <c r="V3" s="26">
        <v>0.53200000000000003</v>
      </c>
      <c r="W3" s="61">
        <v>264</v>
      </c>
      <c r="X3" s="26">
        <v>0.53500000000000003</v>
      </c>
      <c r="Y3" s="61">
        <v>183</v>
      </c>
      <c r="Z3" s="26">
        <v>0.56399999999999995</v>
      </c>
      <c r="AA3" s="29" t="s">
        <v>47</v>
      </c>
    </row>
    <row r="4" spans="2:27" ht="19.5" thickBot="1">
      <c r="B4" s="18">
        <v>44256</v>
      </c>
      <c r="C4" s="19">
        <v>3569</v>
      </c>
      <c r="D4" s="20">
        <v>0.371</v>
      </c>
      <c r="E4" s="62">
        <v>604</v>
      </c>
      <c r="F4" s="20">
        <v>0.80300000000000005</v>
      </c>
      <c r="G4" s="62">
        <v>603</v>
      </c>
      <c r="H4" s="20">
        <v>0.82199999999999995</v>
      </c>
      <c r="I4" s="62">
        <v>399</v>
      </c>
      <c r="J4" s="20">
        <v>2.415</v>
      </c>
      <c r="K4" s="22" t="s">
        <v>58</v>
      </c>
      <c r="L4" s="28" t="s">
        <v>59</v>
      </c>
      <c r="P4" s="67">
        <v>44966</v>
      </c>
      <c r="Q4" s="18">
        <v>44896</v>
      </c>
      <c r="R4" s="56" t="s">
        <v>37</v>
      </c>
      <c r="S4" s="19">
        <v>1317</v>
      </c>
      <c r="T4" s="20">
        <v>0.14499999999999999</v>
      </c>
      <c r="U4" s="62">
        <v>241</v>
      </c>
      <c r="V4" s="20">
        <v>0.14199999999999999</v>
      </c>
      <c r="W4" s="62">
        <v>241</v>
      </c>
      <c r="X4" s="20">
        <v>0.14199999999999999</v>
      </c>
      <c r="Y4" s="62">
        <v>164</v>
      </c>
      <c r="Z4" s="21">
        <v>-6.8000000000000005E-2</v>
      </c>
      <c r="AA4" s="28" t="s">
        <v>48</v>
      </c>
    </row>
    <row r="5" spans="2:27" ht="19.5" thickBot="1">
      <c r="B5" s="23">
        <v>44621</v>
      </c>
      <c r="C5" s="24">
        <v>4425</v>
      </c>
      <c r="D5" s="26">
        <v>0.24</v>
      </c>
      <c r="E5" s="61">
        <v>745</v>
      </c>
      <c r="F5" s="26">
        <v>0.23300000000000001</v>
      </c>
      <c r="G5" s="61">
        <v>737</v>
      </c>
      <c r="H5" s="26">
        <v>0.222</v>
      </c>
      <c r="I5" s="61">
        <v>530</v>
      </c>
      <c r="J5" s="26">
        <v>0.32800000000000001</v>
      </c>
      <c r="K5" s="27" t="s">
        <v>60</v>
      </c>
      <c r="L5" s="29" t="s">
        <v>61</v>
      </c>
      <c r="N5" s="37">
        <v>44621</v>
      </c>
      <c r="O5" s="38" t="s">
        <v>42</v>
      </c>
      <c r="P5" s="67">
        <v>45058</v>
      </c>
      <c r="Q5" s="23">
        <v>44986</v>
      </c>
      <c r="R5" s="60" t="s">
        <v>40</v>
      </c>
      <c r="S5" s="24">
        <v>1336</v>
      </c>
      <c r="T5" s="26">
        <v>0.13100000000000001</v>
      </c>
      <c r="U5" s="61">
        <v>191</v>
      </c>
      <c r="V5" s="26">
        <v>6.0999999999999999E-2</v>
      </c>
      <c r="W5" s="61">
        <v>186</v>
      </c>
      <c r="X5" s="26">
        <v>3.9E-2</v>
      </c>
      <c r="Y5" s="61">
        <v>114</v>
      </c>
      <c r="Z5" s="25">
        <v>-5.8000000000000003E-2</v>
      </c>
      <c r="AA5" s="29" t="s">
        <v>49</v>
      </c>
    </row>
    <row r="6" spans="2:27" ht="19.5" thickBot="1">
      <c r="B6" s="18">
        <v>44986</v>
      </c>
      <c r="C6" s="19">
        <v>5197</v>
      </c>
      <c r="D6" s="20">
        <v>0.17399999999999999</v>
      </c>
      <c r="E6" s="62">
        <v>933</v>
      </c>
      <c r="F6" s="20">
        <v>0.252</v>
      </c>
      <c r="G6" s="62">
        <v>927</v>
      </c>
      <c r="H6" s="20">
        <v>0.25800000000000001</v>
      </c>
      <c r="I6" s="62">
        <v>617</v>
      </c>
      <c r="J6" s="20">
        <v>0.16400000000000001</v>
      </c>
      <c r="K6" s="22" t="s">
        <v>62</v>
      </c>
      <c r="L6" s="28" t="s">
        <v>63</v>
      </c>
      <c r="N6" s="37">
        <v>44986</v>
      </c>
      <c r="O6" s="38" t="s">
        <v>43</v>
      </c>
      <c r="P6" s="67">
        <v>45148</v>
      </c>
      <c r="Q6" s="18">
        <v>45078</v>
      </c>
      <c r="R6" s="56" t="s">
        <v>35</v>
      </c>
      <c r="S6" s="19">
        <v>1409</v>
      </c>
      <c r="T6" s="20">
        <v>0.127</v>
      </c>
      <c r="U6" s="62">
        <v>282</v>
      </c>
      <c r="V6" s="20">
        <v>0.19500000000000001</v>
      </c>
      <c r="W6" s="62">
        <v>245</v>
      </c>
      <c r="X6" s="20">
        <v>3.7999999999999999E-2</v>
      </c>
      <c r="Y6" s="62">
        <v>167</v>
      </c>
      <c r="Z6" s="20">
        <v>7.0999999999999994E-2</v>
      </c>
      <c r="AA6" s="28" t="s">
        <v>50</v>
      </c>
    </row>
    <row r="7" spans="2:27" ht="19.5" thickBot="1">
      <c r="B7" s="23">
        <v>45352</v>
      </c>
      <c r="C7" s="24">
        <v>7488</v>
      </c>
      <c r="D7" s="26">
        <v>0.441</v>
      </c>
      <c r="E7" s="24">
        <v>1195</v>
      </c>
      <c r="F7" s="26">
        <v>0.28100000000000003</v>
      </c>
      <c r="G7" s="24">
        <v>1142</v>
      </c>
      <c r="H7" s="26">
        <v>0.23200000000000001</v>
      </c>
      <c r="I7" s="61">
        <v>725</v>
      </c>
      <c r="J7" s="26">
        <v>0.17499999999999999</v>
      </c>
      <c r="K7" s="27" t="s">
        <v>64</v>
      </c>
      <c r="L7" s="29" t="s">
        <v>65</v>
      </c>
      <c r="N7" s="37">
        <v>45352</v>
      </c>
      <c r="O7" s="38" t="s">
        <v>44</v>
      </c>
      <c r="P7" s="67">
        <v>45240</v>
      </c>
      <c r="Q7" s="23">
        <v>45170</v>
      </c>
      <c r="R7" s="60" t="s">
        <v>36</v>
      </c>
      <c r="S7" s="24">
        <v>1840</v>
      </c>
      <c r="T7" s="26">
        <v>0.42199999999999999</v>
      </c>
      <c r="U7" s="61">
        <v>279</v>
      </c>
      <c r="V7" s="26">
        <v>5.2999999999999999E-2</v>
      </c>
      <c r="W7" s="61">
        <v>265</v>
      </c>
      <c r="X7" s="26">
        <v>4.0000000000000001E-3</v>
      </c>
      <c r="Y7" s="61">
        <v>170</v>
      </c>
      <c r="Z7" s="25">
        <v>-7.0999999999999994E-2</v>
      </c>
      <c r="AA7" s="29" t="s">
        <v>51</v>
      </c>
    </row>
    <row r="8" spans="2:27" ht="19.5" thickBot="1">
      <c r="B8" s="18">
        <v>45717</v>
      </c>
      <c r="C8" s="19">
        <v>8392</v>
      </c>
      <c r="D8" s="20">
        <v>0.121</v>
      </c>
      <c r="E8" s="19">
        <v>1303</v>
      </c>
      <c r="F8" s="20">
        <v>0.09</v>
      </c>
      <c r="G8" s="19">
        <v>1311</v>
      </c>
      <c r="H8" s="20">
        <v>0.14799999999999999</v>
      </c>
      <c r="I8" s="19">
        <v>1039</v>
      </c>
      <c r="J8" s="20">
        <v>0.433</v>
      </c>
      <c r="K8" s="22" t="s">
        <v>71</v>
      </c>
      <c r="L8" s="28" t="s">
        <v>74</v>
      </c>
      <c r="N8" s="37">
        <v>45717</v>
      </c>
      <c r="O8" s="38" t="s">
        <v>68</v>
      </c>
      <c r="P8" s="67">
        <v>45331</v>
      </c>
      <c r="Q8" s="18">
        <v>45261</v>
      </c>
      <c r="R8" s="56" t="s">
        <v>37</v>
      </c>
      <c r="S8" s="19">
        <v>2128</v>
      </c>
      <c r="T8" s="20">
        <v>0.61599999999999999</v>
      </c>
      <c r="U8" s="62">
        <v>334</v>
      </c>
      <c r="V8" s="20">
        <v>0.38600000000000001</v>
      </c>
      <c r="W8" s="62">
        <v>333</v>
      </c>
      <c r="X8" s="20">
        <v>0.38200000000000001</v>
      </c>
      <c r="Y8" s="62">
        <v>210</v>
      </c>
      <c r="Z8" s="20">
        <v>0.28000000000000003</v>
      </c>
      <c r="AA8" s="28" t="s">
        <v>52</v>
      </c>
    </row>
    <row r="9" spans="2:27" ht="19.5" thickBot="1">
      <c r="B9" s="60" t="s">
        <v>72</v>
      </c>
      <c r="C9" s="24">
        <v>10300</v>
      </c>
      <c r="D9" s="26">
        <v>0.22700000000000001</v>
      </c>
      <c r="E9" s="24">
        <v>1500</v>
      </c>
      <c r="F9" s="26">
        <v>0.151</v>
      </c>
      <c r="G9" s="24">
        <v>1485</v>
      </c>
      <c r="H9" s="26">
        <v>0.13300000000000001</v>
      </c>
      <c r="I9" s="61">
        <v>945</v>
      </c>
      <c r="J9" s="25">
        <v>-0.09</v>
      </c>
      <c r="K9" s="27" t="s">
        <v>75</v>
      </c>
      <c r="L9" s="29" t="s">
        <v>76</v>
      </c>
      <c r="N9" s="39" t="s">
        <v>69</v>
      </c>
      <c r="O9" s="38" t="s">
        <v>70</v>
      </c>
      <c r="P9" s="67">
        <v>45422</v>
      </c>
      <c r="Q9" s="23">
        <v>45352</v>
      </c>
      <c r="R9" s="60" t="s">
        <v>40</v>
      </c>
      <c r="S9" s="24">
        <v>2111</v>
      </c>
      <c r="T9" s="26">
        <v>0.57999999999999996</v>
      </c>
      <c r="U9" s="61">
        <v>300</v>
      </c>
      <c r="V9" s="26">
        <v>0.57099999999999995</v>
      </c>
      <c r="W9" s="61">
        <v>299</v>
      </c>
      <c r="X9" s="26">
        <v>0.60799999999999998</v>
      </c>
      <c r="Y9" s="61">
        <v>178</v>
      </c>
      <c r="Z9" s="26">
        <v>0.56100000000000005</v>
      </c>
      <c r="AA9" s="29" t="s">
        <v>53</v>
      </c>
    </row>
    <row r="10" spans="2:27" ht="19.5" thickBot="1">
      <c r="B10" s="18"/>
      <c r="C10" s="19"/>
      <c r="D10" s="20"/>
      <c r="E10" s="19"/>
      <c r="F10" s="20"/>
      <c r="G10" s="19"/>
      <c r="H10" s="20"/>
      <c r="I10" s="19"/>
      <c r="J10" s="20"/>
      <c r="K10" s="22"/>
      <c r="L10" s="28"/>
      <c r="P10" s="67">
        <v>45513</v>
      </c>
      <c r="Q10" s="18">
        <v>45444</v>
      </c>
      <c r="R10" s="56" t="s">
        <v>35</v>
      </c>
      <c r="S10" s="19">
        <v>2170</v>
      </c>
      <c r="T10" s="20">
        <v>0.54</v>
      </c>
      <c r="U10" s="62">
        <v>349</v>
      </c>
      <c r="V10" s="20">
        <v>0.23799999999999999</v>
      </c>
      <c r="W10" s="62">
        <v>350</v>
      </c>
      <c r="X10" s="20">
        <v>0.42899999999999999</v>
      </c>
      <c r="Y10" s="62">
        <v>223</v>
      </c>
      <c r="Z10" s="20">
        <v>0.33500000000000002</v>
      </c>
      <c r="AA10" s="28" t="s">
        <v>54</v>
      </c>
    </row>
    <row r="11" spans="2:27" ht="19.5" thickBot="1">
      <c r="B11" s="23"/>
      <c r="C11" s="24"/>
      <c r="D11" s="26"/>
      <c r="E11" s="24"/>
      <c r="F11" s="26"/>
      <c r="G11" s="24"/>
      <c r="H11" s="26"/>
      <c r="I11" s="24"/>
      <c r="J11" s="26"/>
      <c r="K11" s="27"/>
      <c r="L11" s="29"/>
      <c r="P11" s="67">
        <v>45604</v>
      </c>
      <c r="Q11" s="23">
        <v>45536</v>
      </c>
      <c r="R11" s="60" t="s">
        <v>36</v>
      </c>
      <c r="S11" s="24">
        <v>2165</v>
      </c>
      <c r="T11" s="26">
        <v>0.17699999999999999</v>
      </c>
      <c r="U11" s="61">
        <v>347</v>
      </c>
      <c r="V11" s="26">
        <v>0.24399999999999999</v>
      </c>
      <c r="W11" s="61">
        <v>350</v>
      </c>
      <c r="X11" s="26">
        <v>0.32100000000000001</v>
      </c>
      <c r="Y11" s="61">
        <v>216</v>
      </c>
      <c r="Z11" s="26">
        <v>0.27100000000000002</v>
      </c>
      <c r="AA11" s="29" t="s">
        <v>66</v>
      </c>
    </row>
    <row r="12" spans="2:27" ht="19.5" thickBot="1">
      <c r="B12" s="18"/>
      <c r="C12" s="19"/>
      <c r="D12" s="20"/>
      <c r="E12" s="19"/>
      <c r="F12" s="21"/>
      <c r="G12" s="19"/>
      <c r="H12" s="21"/>
      <c r="I12" s="19"/>
      <c r="J12" s="21"/>
      <c r="K12" s="22"/>
      <c r="L12" s="28"/>
      <c r="P12" s="67">
        <v>45698</v>
      </c>
      <c r="Q12" s="56" t="s">
        <v>67</v>
      </c>
      <c r="R12" s="56" t="s">
        <v>37</v>
      </c>
      <c r="S12" s="19">
        <v>2045</v>
      </c>
      <c r="T12" s="21">
        <v>-3.9E-2</v>
      </c>
      <c r="U12" s="62">
        <v>313</v>
      </c>
      <c r="V12" s="21">
        <v>-6.3E-2</v>
      </c>
      <c r="W12" s="62">
        <v>317</v>
      </c>
      <c r="X12" s="21">
        <v>-4.8000000000000001E-2</v>
      </c>
      <c r="Y12" s="62">
        <v>416</v>
      </c>
      <c r="Z12" s="20">
        <v>0.98099999999999998</v>
      </c>
      <c r="AA12" s="28" t="s">
        <v>33</v>
      </c>
    </row>
    <row r="13" spans="2:27" ht="19.5" thickBot="1">
      <c r="P13" s="67">
        <v>45789</v>
      </c>
      <c r="Q13" s="23">
        <v>45717</v>
      </c>
      <c r="R13" s="60" t="s">
        <v>40</v>
      </c>
      <c r="S13" s="24">
        <v>2012</v>
      </c>
      <c r="T13" s="25">
        <v>-4.7E-2</v>
      </c>
      <c r="U13" s="61">
        <v>294</v>
      </c>
      <c r="V13" s="25">
        <v>-0.02</v>
      </c>
      <c r="W13" s="61">
        <v>294</v>
      </c>
      <c r="X13" s="25">
        <v>-1.7000000000000001E-2</v>
      </c>
      <c r="Y13" s="61">
        <v>184</v>
      </c>
      <c r="Z13" s="26">
        <v>3.4000000000000002E-2</v>
      </c>
      <c r="AA13" s="29" t="s">
        <v>73</v>
      </c>
    </row>
    <row r="14" spans="2:27" ht="19.5" thickBot="1">
      <c r="P14" s="67">
        <v>45877</v>
      </c>
      <c r="Q14" s="18">
        <v>45809</v>
      </c>
      <c r="R14" s="56" t="s">
        <v>35</v>
      </c>
      <c r="S14" s="19">
        <v>2143</v>
      </c>
      <c r="T14" s="21">
        <v>-1.2E-2</v>
      </c>
      <c r="U14" s="62">
        <v>314</v>
      </c>
      <c r="V14" s="21">
        <v>-0.1</v>
      </c>
      <c r="W14" s="62">
        <v>294</v>
      </c>
      <c r="X14" s="21">
        <v>-0.16</v>
      </c>
      <c r="Y14" s="62">
        <v>181</v>
      </c>
      <c r="Z14" s="21">
        <v>-0.188</v>
      </c>
      <c r="AA14" s="28">
        <v>29.3</v>
      </c>
    </row>
    <row r="15" spans="2:27" ht="19.5" thickBot="1">
      <c r="P15" s="67">
        <v>45968</v>
      </c>
      <c r="Q15" s="23">
        <v>45901</v>
      </c>
      <c r="R15" s="60" t="s">
        <v>36</v>
      </c>
      <c r="S15" s="24">
        <v>2573</v>
      </c>
      <c r="T15" s="26">
        <v>0.188</v>
      </c>
      <c r="U15" s="61">
        <v>362</v>
      </c>
      <c r="V15" s="26">
        <v>4.2999999999999997E-2</v>
      </c>
      <c r="W15" s="61">
        <v>362</v>
      </c>
      <c r="X15" s="26">
        <v>3.4000000000000002E-2</v>
      </c>
      <c r="Y15" s="61">
        <v>234</v>
      </c>
      <c r="Z15" s="26">
        <v>8.3000000000000004E-2</v>
      </c>
      <c r="AA15" s="29" t="s">
        <v>77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テンプレート</vt:lpstr>
      <vt:lpstr>コピー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2025-11-08T04:37:13Z</dcterms:created>
  <dcterms:modified xsi:type="dcterms:W3CDTF">2025-11-08T04:45:43Z</dcterms:modified>
</cp:coreProperties>
</file>